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rlacollege-my.sharepoint.com/personal/jyoti_bhoi_bkbck_edu_in/Documents/D drive/AQAR 2023-24/"/>
    </mc:Choice>
  </mc:AlternateContent>
  <xr:revisionPtr revIDLastSave="0" documentId="13_ncr:1_{D1C40E2A-04E0-4DF3-8854-EB87CD9873F2}" xr6:coauthVersionLast="47" xr6:coauthVersionMax="47" xr10:uidLastSave="{00000000-0000-0000-0000-000000000000}"/>
  <bookViews>
    <workbookView xWindow="-120" yWindow="-120" windowWidth="21840" windowHeight="13140" xr2:uid="{66008316-5D03-4864-A6D8-DD4AD92FFDAC}"/>
  </bookViews>
  <sheets>
    <sheet name="SUMMERY_2425" sheetId="3" r:id="rId1"/>
    <sheet name="Calculation_APAR2324" sheetId="2" r:id="rId2"/>
  </sheets>
  <definedNames>
    <definedName name="_xlnm._FilterDatabase" localSheetId="1" hidden="1">Calculation_APAR2324!$A$4:$F$221</definedName>
    <definedName name="_xlnm.Print_Area" localSheetId="1">Calculation_APAR2324!$A$1:$F$222</definedName>
    <definedName name="_xlnm.Print_Titles" localSheetId="1">Calculation_APAR2324!$2:$6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G12" i="3" s="1"/>
  <c r="F12" i="3"/>
  <c r="F11" i="3"/>
  <c r="D11" i="3"/>
  <c r="E11" i="3"/>
  <c r="C11" i="3"/>
  <c r="D8" i="3"/>
  <c r="E8" i="3"/>
  <c r="F8" i="3"/>
  <c r="D9" i="3"/>
  <c r="E9" i="3"/>
  <c r="F9" i="3"/>
  <c r="D10" i="3"/>
  <c r="E10" i="3"/>
  <c r="F10" i="3"/>
  <c r="C8" i="3"/>
  <c r="C9" i="3"/>
  <c r="G9" i="3" s="1"/>
  <c r="C10" i="3"/>
  <c r="G10" i="3" s="1"/>
  <c r="D7" i="3"/>
  <c r="E7" i="3"/>
  <c r="F7" i="3"/>
  <c r="C7" i="3"/>
  <c r="G7" i="3" s="1"/>
  <c r="D6" i="3"/>
  <c r="E6" i="3"/>
  <c r="E13" i="3" s="1"/>
  <c r="F6" i="3"/>
  <c r="F13" i="3" s="1"/>
  <c r="C6" i="3"/>
  <c r="A7" i="3"/>
  <c r="A8" i="3" s="1"/>
  <c r="A9" i="3" s="1"/>
  <c r="A10" i="3" s="1"/>
  <c r="A11" i="3" s="1"/>
  <c r="A12" i="3" s="1"/>
  <c r="G249" i="2"/>
  <c r="F247" i="2"/>
  <c r="F249" i="2" s="1"/>
  <c r="M243" i="2"/>
  <c r="L240" i="2"/>
  <c r="L241" i="2" s="1"/>
  <c r="M241" i="2" s="1"/>
  <c r="M242" i="2" s="1"/>
  <c r="M237" i="2"/>
  <c r="L237" i="2"/>
  <c r="M235" i="2"/>
  <c r="F234" i="2"/>
  <c r="L233" i="2"/>
  <c r="L234" i="2" s="1"/>
  <c r="M234" i="2" s="1"/>
  <c r="N235" i="2" s="1"/>
  <c r="N236" i="2" s="1"/>
  <c r="B233" i="2"/>
  <c r="F233" i="2" s="1"/>
  <c r="F235" i="2" s="1"/>
  <c r="F229" i="2"/>
  <c r="F228" i="2"/>
  <c r="F227" i="2"/>
  <c r="F226" i="2"/>
  <c r="D221" i="2"/>
  <c r="D224" i="2" s="1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C174" i="2"/>
  <c r="F174" i="2" s="1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B97" i="2"/>
  <c r="B221" i="2" s="1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5" i="2"/>
  <c r="F14" i="2"/>
  <c r="F13" i="2"/>
  <c r="F12" i="2"/>
  <c r="F11" i="2"/>
  <c r="B11" i="2"/>
  <c r="F10" i="2"/>
  <c r="E9" i="2"/>
  <c r="F9" i="2" s="1"/>
  <c r="C8" i="2"/>
  <c r="C221" i="2" s="1"/>
  <c r="C224" i="2" s="1"/>
  <c r="G11" i="3" l="1"/>
  <c r="C13" i="3"/>
  <c r="D13" i="3"/>
  <c r="G8" i="3"/>
  <c r="G6" i="3"/>
  <c r="G13" i="3" s="1"/>
  <c r="G14" i="3" s="1"/>
  <c r="C230" i="2"/>
  <c r="C225" i="2"/>
  <c r="D230" i="2"/>
  <c r="D225" i="2"/>
  <c r="B224" i="2"/>
  <c r="G235" i="2"/>
  <c r="F237" i="2"/>
  <c r="G237" i="2" s="1"/>
  <c r="F97" i="2"/>
  <c r="E221" i="2"/>
  <c r="E224" i="2" s="1"/>
  <c r="F8" i="2"/>
  <c r="F221" i="2" s="1"/>
  <c r="G221" i="2" s="1"/>
  <c r="B230" i="2" l="1"/>
  <c r="F224" i="2"/>
  <c r="B225" i="2"/>
  <c r="F225" i="2" s="1"/>
  <c r="G220" i="2"/>
  <c r="E230" i="2"/>
  <c r="E225" i="2"/>
  <c r="F230" i="2" l="1"/>
  <c r="G230" i="2" l="1"/>
  <c r="F238" i="2"/>
  <c r="G238" i="2" s="1"/>
</calcChain>
</file>

<file path=xl/sharedStrings.xml><?xml version="1.0" encoding="utf-8"?>
<sst xmlns="http://schemas.openxmlformats.org/spreadsheetml/2006/main" count="244" uniqueCount="234">
  <si>
    <t xml:space="preserve"> KALYAN CITIZENS' EDUCATION SOCIETY</t>
  </si>
  <si>
    <t>SCHEDULE "E" OF EDUCATIONAL EXPENSES ANNEXED TO AND FORMING PART OF INCOME &amp; EXPENDITURE ACCOUNT
FOR THE YEAR ENDED ON 31ST MARCH, 2024</t>
  </si>
  <si>
    <t>PARTICULARS</t>
  </si>
  <si>
    <t>DEGREE
COLLEGE
UNIT (Rs.)</t>
  </si>
  <si>
    <t>JR. COLLEGE
UNIT (Rs.)</t>
  </si>
  <si>
    <t>MCVC
UNIT (Rs.)</t>
  </si>
  <si>
    <t>NIGHT
COLLEGE
UNIT (Rs.)</t>
  </si>
  <si>
    <t>TOTAL
(Rs.)</t>
  </si>
  <si>
    <t>SALARY &amp; ALLOWANCE</t>
  </si>
  <si>
    <t>Salaries &amp; Allowance</t>
  </si>
  <si>
    <t>Contribution to Provident &amp; Other Fund</t>
  </si>
  <si>
    <t xml:space="preserve">Contribution for Gratuity </t>
  </si>
  <si>
    <t>Provident Fund Administrative Charges</t>
  </si>
  <si>
    <t xml:space="preserve">Contribution for Staff Welfare </t>
  </si>
  <si>
    <t>Contribution for Leave Encashment</t>
  </si>
  <si>
    <t>C. L. Encachment</t>
  </si>
  <si>
    <t>P. L. Encachment</t>
  </si>
  <si>
    <t>ADMINISTRATIVE AND OTHER EDUCATIONAL EXPENSES</t>
  </si>
  <si>
    <t>Staff Welfare Expenses</t>
  </si>
  <si>
    <t>School Uniform, Books &amp; Stationery Fees</t>
  </si>
  <si>
    <t>Affiliation fees</t>
  </si>
  <si>
    <t>Alumni Association Expenses</t>
  </si>
  <si>
    <t>NABET</t>
  </si>
  <si>
    <t>NSS Expenses</t>
  </si>
  <si>
    <t>Consultancy expenses</t>
  </si>
  <si>
    <t xml:space="preserve">Deputation Charges </t>
  </si>
  <si>
    <t>Penatlty Paid to Uni. Of Mumbai Eligibility Fees</t>
  </si>
  <si>
    <t>NCC Expenses</t>
  </si>
  <si>
    <t>Network Expenses</t>
  </si>
  <si>
    <t>Electrical Repairs</t>
  </si>
  <si>
    <t>Laboratory Expenses</t>
  </si>
  <si>
    <t xml:space="preserve">Live Streaming Event </t>
  </si>
  <si>
    <t>NABL Expenses</t>
  </si>
  <si>
    <t xml:space="preserve">Mpower Program </t>
  </si>
  <si>
    <t>College Exam Expenses</t>
  </si>
  <si>
    <t>College Placement Activities</t>
  </si>
  <si>
    <t>Share of College Exam Fees</t>
  </si>
  <si>
    <t>Social Media Maitenance Charges</t>
  </si>
  <si>
    <t>Software Maintenance Charges</t>
  </si>
  <si>
    <t>First Aid Expenses</t>
  </si>
  <si>
    <t>Footwear Expenses</t>
  </si>
  <si>
    <t>Extra Curricular Activities / Teaching Aid</t>
  </si>
  <si>
    <t>Job Contract Service Charges</t>
  </si>
  <si>
    <t>Appointment &amp; Interview Expenses</t>
  </si>
  <si>
    <t>Autonomy Activity Expenses</t>
  </si>
  <si>
    <t>Membership &amp; Subscription</t>
  </si>
  <si>
    <t>Mobile App Charges W/ off</t>
  </si>
  <si>
    <t>M Power Expense</t>
  </si>
  <si>
    <t>Prizes</t>
  </si>
  <si>
    <t>Patent Expenses</t>
  </si>
  <si>
    <t>Petty Cash Expense</t>
  </si>
  <si>
    <t xml:space="preserve">Personal Accident Insurance Premium </t>
  </si>
  <si>
    <t>Retainership Fees</t>
  </si>
  <si>
    <t>Registration Fees to HSC Board</t>
  </si>
  <si>
    <t>Cont. to Uni. Towards Annual Sport</t>
  </si>
  <si>
    <t>Cont. towards Annual Sports</t>
  </si>
  <si>
    <t>Cont. to Uni. Toward Sports &amp; Cul. Act.</t>
  </si>
  <si>
    <t>Annual Foundation Day Expenses</t>
  </si>
  <si>
    <t>Advertisement Expenses</t>
  </si>
  <si>
    <t>Audit Expenses</t>
  </si>
  <si>
    <t>Computer Maintenance Charges</t>
  </si>
  <si>
    <t>Computer Stationery</t>
  </si>
  <si>
    <t xml:space="preserve">Transport Charges </t>
  </si>
  <si>
    <t>Computer Training expenses</t>
  </si>
  <si>
    <t>Conveyance</t>
  </si>
  <si>
    <t>Cyber Security &amp; Cyber Foransics</t>
  </si>
  <si>
    <t>Convocation Cermony Expenses</t>
  </si>
  <si>
    <t>Corona Covid -19 Exps</t>
  </si>
  <si>
    <t>Recruitment Expenses / Appointment &amp; Interview Expenses</t>
  </si>
  <si>
    <t>Golden Jubliee Event</t>
  </si>
  <si>
    <t>Prospectus Printing Charges</t>
  </si>
  <si>
    <t>Courier Charges</t>
  </si>
  <si>
    <t>CSR Recurring Expense</t>
  </si>
  <si>
    <t>Certificate Course Exps</t>
  </si>
  <si>
    <t>Counselling Charges</t>
  </si>
  <si>
    <t>Earn &amp; Learn Scheme</t>
  </si>
  <si>
    <t>Education Excursion</t>
  </si>
  <si>
    <t>Telephone Expenses</t>
  </si>
  <si>
    <t>Traveling Expenses</t>
  </si>
  <si>
    <t>Postage &amp; Telegram</t>
  </si>
  <si>
    <t>Electricity</t>
  </si>
  <si>
    <t xml:space="preserve">Electricity - Biofocal </t>
  </si>
  <si>
    <t>Water Charges</t>
  </si>
  <si>
    <t>Web Based Compliance W/off</t>
  </si>
  <si>
    <t>Website Development Charges W/Off</t>
  </si>
  <si>
    <t>Website Maintenance Charges</t>
  </si>
  <si>
    <t>Washing Allowance</t>
  </si>
  <si>
    <t>Binding Charges</t>
  </si>
  <si>
    <t>Bio Diversity Expense</t>
  </si>
  <si>
    <t>General Expenses</t>
  </si>
  <si>
    <t>Garden Area Development</t>
  </si>
  <si>
    <t>Gathering &amp; Function</t>
  </si>
  <si>
    <t>Generator Expenses</t>
  </si>
  <si>
    <t>Group Insurance Premium</t>
  </si>
  <si>
    <t>House Keeping Expenses</t>
  </si>
  <si>
    <t>Honorarium</t>
  </si>
  <si>
    <t xml:space="preserve">Newspapers / Periodicals / Magazine </t>
  </si>
  <si>
    <t>Magazine Exps</t>
  </si>
  <si>
    <t>Medical Expenses</t>
  </si>
  <si>
    <t>NAAC Accredition Expenses</t>
  </si>
  <si>
    <t>Printing &amp; Stationery - Students</t>
  </si>
  <si>
    <t>Printing &amp; Stationery</t>
  </si>
  <si>
    <t>Sanitary Material</t>
  </si>
  <si>
    <t>Sanitation &amp; Cleaning Charges</t>
  </si>
  <si>
    <t>Security Service Charges</t>
  </si>
  <si>
    <t xml:space="preserve">Seminar &amp; Training Expenses / Orientation </t>
  </si>
  <si>
    <t>Training &amp; Placement Expenses</t>
  </si>
  <si>
    <t>Seminar &amp; Training Expenses</t>
  </si>
  <si>
    <t>Seminar &amp; Registration Exps</t>
  </si>
  <si>
    <t>Seminar &amp; Training Students</t>
  </si>
  <si>
    <t>Sports Expenses</t>
  </si>
  <si>
    <t>Special Allowance</t>
  </si>
  <si>
    <t>Tranining &amp; Placement Expense (Student)</t>
  </si>
  <si>
    <t>Vehicle Expenses</t>
  </si>
  <si>
    <t>Vriksh Dindi Expenses</t>
  </si>
  <si>
    <t>Mural Expenses</t>
  </si>
  <si>
    <t>Library Software Expense</t>
  </si>
  <si>
    <t>Uniform Expenses</t>
  </si>
  <si>
    <t>University Exam Expenses</t>
  </si>
  <si>
    <t>University Share of E-Mail</t>
  </si>
  <si>
    <t>Special Incentive</t>
  </si>
  <si>
    <t>Performance Incentives</t>
  </si>
  <si>
    <t>Expenses Under CSR</t>
  </si>
  <si>
    <t>ISO Audit Expenses</t>
  </si>
  <si>
    <t>ISO Audit Fees</t>
  </si>
  <si>
    <t>ERP Maintenance Expenses</t>
  </si>
  <si>
    <t>ERP Implementation cost written off</t>
  </si>
  <si>
    <t>ERP Expense</t>
  </si>
  <si>
    <t xml:space="preserve">3D Educational Software Subscription </t>
  </si>
  <si>
    <t xml:space="preserve">Online Process System </t>
  </si>
  <si>
    <t>Building Rent</t>
  </si>
  <si>
    <t>BOS Expenses</t>
  </si>
  <si>
    <t xml:space="preserve">Repairs and maintenance to College Building  </t>
  </si>
  <si>
    <t xml:space="preserve">College Contribution to benevolent fund </t>
  </si>
  <si>
    <t>College Contribution to UGC Grant</t>
  </si>
  <si>
    <t xml:space="preserve">RFID Card Expenses </t>
  </si>
  <si>
    <t>Retirement Gift to Staff</t>
  </si>
  <si>
    <t>Repairs &amp; Maintenance -  Others</t>
  </si>
  <si>
    <t xml:space="preserve">Round off </t>
  </si>
  <si>
    <t>Civil Repairs</t>
  </si>
  <si>
    <t xml:space="preserve">Revenue &amp; Stamp Paper </t>
  </si>
  <si>
    <t>Bank Charges</t>
  </si>
  <si>
    <t>RFID Based Printed ID Card</t>
  </si>
  <si>
    <t>Students Irrecoverable Fees Written off</t>
  </si>
  <si>
    <t>Internet Charges</t>
  </si>
  <si>
    <t>Insurance Charges</t>
  </si>
  <si>
    <t>IQAC Expenses</t>
  </si>
  <si>
    <t>Interest Paid to UGC</t>
  </si>
  <si>
    <t>Pooja Expenses</t>
  </si>
  <si>
    <t>Laundry Expenses</t>
  </si>
  <si>
    <t>Contribution to Student welfare fund</t>
  </si>
  <si>
    <t>Contribution to Scholarship Scheme</t>
  </si>
  <si>
    <t>Scholarship Scheme to Students</t>
  </si>
  <si>
    <t>Registration Fees</t>
  </si>
  <si>
    <t>Financial Assisstance to Students</t>
  </si>
  <si>
    <t>FDP Expense</t>
  </si>
  <si>
    <t>Fire NOC Fees</t>
  </si>
  <si>
    <t>Green Audit &amp; Certification</t>
  </si>
  <si>
    <t>Good And Service Tax</t>
  </si>
  <si>
    <t>Consultancy Fees</t>
  </si>
  <si>
    <t>Attire Expenses</t>
  </si>
  <si>
    <t>Jodo Financing Charges</t>
  </si>
  <si>
    <t>Loss on Assets Discarded / Sale of Assets</t>
  </si>
  <si>
    <t>Interest on TDS</t>
  </si>
  <si>
    <t>PLINTH FEES</t>
  </si>
  <si>
    <t>Office Expense</t>
  </si>
  <si>
    <t>Professional Charges</t>
  </si>
  <si>
    <t>Law College Expenses</t>
  </si>
  <si>
    <t>Trust Re-Registration Fees</t>
  </si>
  <si>
    <t>Tech Empression Tech-Fest</t>
  </si>
  <si>
    <t>Late fees /Penalty Paid to Board/University</t>
  </si>
  <si>
    <t>Other Activity Expenses</t>
  </si>
  <si>
    <t>Asset Expenses</t>
  </si>
  <si>
    <t>Detailed Assessment Expenses</t>
  </si>
  <si>
    <t>Extra Coaching Expenses - BSK</t>
  </si>
  <si>
    <t xml:space="preserve">OTHER COURSES </t>
  </si>
  <si>
    <t>POST GRADUATE COURSES (DIPLOMA/ DEGREE)</t>
  </si>
  <si>
    <t>DIPLOMA IN MEDICAL LABORATORY TECHNOLOGY :</t>
  </si>
  <si>
    <t>Ph.D</t>
  </si>
  <si>
    <t>ADD - ON COURSES</t>
  </si>
  <si>
    <t>B.Com ACCOUNTING &amp; TAXATION</t>
  </si>
  <si>
    <t>B. Sc. COMPUTER SCIENCE</t>
  </si>
  <si>
    <t>BACHELOR IN MANAGEMENT STUDIES</t>
  </si>
  <si>
    <t>BSM Retail Management</t>
  </si>
  <si>
    <t>B.Sc. INFORMATION TECHNOLOGY</t>
  </si>
  <si>
    <t xml:space="preserve">B.Com. ACCOUNTS &amp; FINANCE </t>
  </si>
  <si>
    <t xml:space="preserve">B.Sc Biotech </t>
  </si>
  <si>
    <t>B.Com. BANKING &amp; INSURANCE</t>
  </si>
  <si>
    <t>B.M.M (English)</t>
  </si>
  <si>
    <t>B.Com. F &amp; M</t>
  </si>
  <si>
    <t>B.Voc Cyber Security &amp; Forensic</t>
  </si>
  <si>
    <t>B. Voc. (BMED)</t>
  </si>
  <si>
    <t>B. Voc. (FMTO)</t>
  </si>
  <si>
    <t>B. Voc. (Medical Lab. Tech.)</t>
  </si>
  <si>
    <t>M.Sc COMPUTER SCIENCE</t>
  </si>
  <si>
    <t>M.Sc  BIOTECH</t>
  </si>
  <si>
    <t>M.Sc  ENV. SCIENCE</t>
  </si>
  <si>
    <t>MSC INFORMATION TECHNOLOGY</t>
  </si>
  <si>
    <t>M.COM.-E-COMMERCE</t>
  </si>
  <si>
    <t>M.SC. BIOANALYTICAL SCIENCE</t>
  </si>
  <si>
    <t>M.Com Business Management</t>
  </si>
  <si>
    <t>M.SC. Analytical Chemistry</t>
  </si>
  <si>
    <t>M.Sc Applied Mathematics</t>
  </si>
  <si>
    <t>M. Sc. Cell Biology &amp; Cytogenetics</t>
  </si>
  <si>
    <t>M.Sc. Industrial . Biotechnology</t>
  </si>
  <si>
    <t xml:space="preserve">M. Sc. Industrial  Microbilogy </t>
  </si>
  <si>
    <t>MSC - Data Science &amp; Big Data analysis</t>
  </si>
  <si>
    <t>M.Com. 
Accounting &amp; Finance .</t>
  </si>
  <si>
    <t>M.sc. Artificial Intelligence</t>
  </si>
  <si>
    <t xml:space="preserve">Post Graduate Diploma in Global Education </t>
  </si>
  <si>
    <t>M.Sc Food Science &amp;  Nutraceutical</t>
  </si>
  <si>
    <t>Integrated Course in Biotechnology</t>
  </si>
  <si>
    <t xml:space="preserve">Bachelor of Computer Application </t>
  </si>
  <si>
    <t>M.Sc - Finance</t>
  </si>
  <si>
    <t>TOTAL</t>
  </si>
  <si>
    <t xml:space="preserve">Tuition Fees </t>
  </si>
  <si>
    <t>Audit fees</t>
  </si>
  <si>
    <t>Legal Expense</t>
  </si>
  <si>
    <t>Depreciation</t>
  </si>
  <si>
    <t>Expense Related to Property</t>
  </si>
  <si>
    <t xml:space="preserve">Rate, Taxes </t>
  </si>
  <si>
    <t>Repairs</t>
  </si>
  <si>
    <t>General Expense</t>
  </si>
  <si>
    <t>Indirect Expense</t>
  </si>
  <si>
    <t>Administrative and Other educational expenses</t>
  </si>
  <si>
    <t>Particular</t>
  </si>
  <si>
    <t>Sr.No.</t>
  </si>
  <si>
    <t>Degree College</t>
  </si>
  <si>
    <t>Jr. College</t>
  </si>
  <si>
    <t>MCVC College</t>
  </si>
  <si>
    <t>Night College</t>
  </si>
  <si>
    <t>Total</t>
  </si>
  <si>
    <t>Gross Total</t>
  </si>
  <si>
    <t>B.K.BIRLA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</si>
</sst>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u/>
      <sz val="11"/>
      <name val="Arial Narrow"/>
      <family val="2"/>
    </font>
    <font>
      <sz val="11"/>
      <color theme="1"/>
      <name val="Arial Narrow"/>
      <family val="2"/>
    </font>
    <font>
      <sz val="10"/>
      <color rgb="FF000000"/>
      <name val="Times New Roman"/>
      <family val="1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165" fontId="4" fillId="0" borderId="0" xfId="3" applyNumberFormat="1" applyFont="1" applyFill="1" applyAlignment="1">
      <alignment horizontal="center"/>
    </xf>
    <xf numFmtId="0" fontId="4" fillId="0" borderId="0" xfId="2" applyFont="1"/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10" xfId="2" applyFont="1" applyBorder="1"/>
    <xf numFmtId="164" fontId="4" fillId="0" borderId="11" xfId="4" applyFont="1" applyFill="1" applyBorder="1"/>
    <xf numFmtId="164" fontId="4" fillId="0" borderId="11" xfId="3" applyFont="1" applyFill="1" applyBorder="1" applyAlignment="1"/>
    <xf numFmtId="164" fontId="4" fillId="0" borderId="11" xfId="2" applyNumberFormat="1" applyFont="1" applyBorder="1"/>
    <xf numFmtId="164" fontId="4" fillId="0" borderId="11" xfId="4" applyFont="1" applyFill="1" applyBorder="1" applyAlignment="1">
      <alignment vertical="center"/>
    </xf>
    <xf numFmtId="43" fontId="4" fillId="0" borderId="11" xfId="5" applyFont="1" applyFill="1" applyBorder="1" applyAlignment="1">
      <alignment vertical="center"/>
    </xf>
    <xf numFmtId="165" fontId="4" fillId="0" borderId="12" xfId="3" applyNumberFormat="1" applyFont="1" applyFill="1" applyBorder="1"/>
    <xf numFmtId="43" fontId="4" fillId="0" borderId="13" xfId="5" applyFont="1" applyFill="1" applyBorder="1" applyAlignment="1">
      <alignment vertical="center"/>
    </xf>
    <xf numFmtId="164" fontId="4" fillId="0" borderId="11" xfId="3" applyFont="1" applyFill="1" applyBorder="1"/>
    <xf numFmtId="2" fontId="4" fillId="0" borderId="11" xfId="4" applyNumberFormat="1" applyFont="1" applyFill="1" applyBorder="1"/>
    <xf numFmtId="0" fontId="4" fillId="0" borderId="14" xfId="2" applyFont="1" applyBorder="1"/>
    <xf numFmtId="164" fontId="4" fillId="0" borderId="0" xfId="4" applyFont="1" applyFill="1" applyBorder="1"/>
    <xf numFmtId="165" fontId="4" fillId="0" borderId="15" xfId="3" applyNumberFormat="1" applyFont="1" applyFill="1" applyBorder="1"/>
    <xf numFmtId="164" fontId="3" fillId="0" borderId="11" xfId="4" applyFont="1" applyFill="1" applyBorder="1"/>
    <xf numFmtId="164" fontId="3" fillId="2" borderId="11" xfId="4" applyFont="1" applyFill="1" applyBorder="1"/>
    <xf numFmtId="2" fontId="4" fillId="0" borderId="11" xfId="2" applyNumberFormat="1" applyFont="1" applyBorder="1" applyAlignment="1">
      <alignment vertical="center"/>
    </xf>
    <xf numFmtId="165" fontId="4" fillId="0" borderId="11" xfId="3" applyNumberFormat="1" applyFont="1" applyFill="1" applyBorder="1" applyAlignment="1"/>
    <xf numFmtId="164" fontId="3" fillId="0" borderId="11" xfId="3" applyFont="1" applyFill="1" applyBorder="1" applyAlignment="1"/>
    <xf numFmtId="165" fontId="4" fillId="0" borderId="13" xfId="3" applyNumberFormat="1" applyFont="1" applyFill="1" applyBorder="1" applyAlignment="1"/>
    <xf numFmtId="0" fontId="4" fillId="0" borderId="10" xfId="3" applyNumberFormat="1" applyFont="1" applyFill="1" applyBorder="1" applyAlignment="1"/>
    <xf numFmtId="165" fontId="6" fillId="0" borderId="11" xfId="3" applyNumberFormat="1" applyFont="1" applyFill="1" applyBorder="1" applyAlignment="1"/>
    <xf numFmtId="0" fontId="4" fillId="0" borderId="11" xfId="2" applyFont="1" applyBorder="1" applyAlignment="1">
      <alignment vertical="center"/>
    </xf>
    <xf numFmtId="164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165" fontId="4" fillId="0" borderId="14" xfId="3" applyNumberFormat="1" applyFont="1" applyFill="1" applyBorder="1" applyAlignment="1"/>
    <xf numFmtId="165" fontId="4" fillId="0" borderId="0" xfId="3" applyNumberFormat="1" applyFont="1" applyFill="1" applyBorder="1" applyAlignment="1"/>
    <xf numFmtId="43" fontId="4" fillId="0" borderId="0" xfId="2" applyNumberFormat="1" applyFont="1"/>
    <xf numFmtId="0" fontId="3" fillId="0" borderId="16" xfId="2" applyFont="1" applyBorder="1" applyAlignment="1">
      <alignment horizontal="center" vertical="center"/>
    </xf>
    <xf numFmtId="164" fontId="3" fillId="0" borderId="17" xfId="4" applyFont="1" applyFill="1" applyBorder="1" applyAlignment="1">
      <alignment vertical="center"/>
    </xf>
    <xf numFmtId="165" fontId="3" fillId="0" borderId="18" xfId="3" applyNumberFormat="1" applyFont="1" applyFill="1" applyBorder="1" applyAlignment="1">
      <alignment vertical="center"/>
    </xf>
    <xf numFmtId="0" fontId="4" fillId="0" borderId="19" xfId="2" applyFont="1" applyBorder="1"/>
    <xf numFmtId="164" fontId="4" fillId="0" borderId="20" xfId="4" applyFont="1" applyFill="1" applyBorder="1"/>
    <xf numFmtId="165" fontId="4" fillId="0" borderId="21" xfId="3" applyNumberFormat="1" applyFont="1" applyFill="1" applyBorder="1"/>
    <xf numFmtId="164" fontId="4" fillId="0" borderId="0" xfId="4" applyFont="1" applyFill="1"/>
    <xf numFmtId="164" fontId="4" fillId="0" borderId="0" xfId="2" applyNumberFormat="1" applyFont="1"/>
    <xf numFmtId="43" fontId="4" fillId="0" borderId="0" xfId="4" applyNumberFormat="1" applyFont="1" applyFill="1"/>
    <xf numFmtId="43" fontId="4" fillId="0" borderId="0" xfId="1" applyFont="1"/>
    <xf numFmtId="165" fontId="4" fillId="0" borderId="0" xfId="3" applyNumberFormat="1" applyFont="1" applyFill="1"/>
    <xf numFmtId="165" fontId="4" fillId="0" borderId="0" xfId="2" applyNumberFormat="1" applyFont="1"/>
    <xf numFmtId="164" fontId="4" fillId="0" borderId="12" xfId="3" applyFont="1" applyFill="1" applyBorder="1"/>
    <xf numFmtId="164" fontId="4" fillId="0" borderId="0" xfId="3" applyFont="1" applyFill="1"/>
    <xf numFmtId="43" fontId="0" fillId="0" borderId="0" xfId="0" applyNumberFormat="1"/>
    <xf numFmtId="0" fontId="8" fillId="0" borderId="11" xfId="0" applyFont="1" applyBorder="1"/>
    <xf numFmtId="0" fontId="8" fillId="0" borderId="11" xfId="0" applyFont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wrapText="1"/>
    </xf>
    <xf numFmtId="43" fontId="0" fillId="0" borderId="11" xfId="1" applyFont="1" applyBorder="1"/>
    <xf numFmtId="43" fontId="0" fillId="0" borderId="11" xfId="0" applyNumberFormat="1" applyBorder="1"/>
    <xf numFmtId="43" fontId="8" fillId="0" borderId="11" xfId="0" applyNumberFormat="1" applyFont="1" applyBorder="1"/>
    <xf numFmtId="0" fontId="9" fillId="0" borderId="0" xfId="0" applyFont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7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top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165" fontId="3" fillId="0" borderId="3" xfId="3" applyNumberFormat="1" applyFont="1" applyFill="1" applyBorder="1" applyAlignment="1">
      <alignment horizontal="center" vertical="center" wrapText="1"/>
    </xf>
    <xf numFmtId="165" fontId="3" fillId="0" borderId="6" xfId="3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3" xr:uid="{F8FFE58D-603B-4B73-9C0D-13C9D1D39694}"/>
    <cellStyle name="Comma 2 2 2 2 2" xfId="5" xr:uid="{90D5E539-7C01-4B84-9F5E-6815541662B1}"/>
    <cellStyle name="Comma 4" xfId="4" xr:uid="{364FCD0D-F177-404F-A46E-AF3D6945DF90}"/>
    <cellStyle name="Normal" xfId="0" builtinId="0"/>
    <cellStyle name="Normal 3" xfId="2" xr:uid="{DE057CED-2750-44C5-88D6-1E7E48317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6283-BD6A-4972-BAB9-655917037F7F}">
  <dimension ref="A3:M14"/>
  <sheetViews>
    <sheetView tabSelected="1" workbookViewId="0">
      <selection activeCell="C20" sqref="C20"/>
    </sheetView>
  </sheetViews>
  <sheetFormatPr defaultRowHeight="15" x14ac:dyDescent="0.25"/>
  <cols>
    <col min="2" max="2" width="33.7109375" customWidth="1"/>
    <col min="3" max="3" width="15.28515625" bestFit="1" customWidth="1"/>
    <col min="4" max="4" width="14.28515625" bestFit="1" customWidth="1"/>
    <col min="5" max="5" width="11.5703125" bestFit="1" customWidth="1"/>
    <col min="6" max="6" width="12.5703125" bestFit="1" customWidth="1"/>
    <col min="7" max="7" width="15.28515625" bestFit="1" customWidth="1"/>
  </cols>
  <sheetData>
    <row r="3" spans="1:13" x14ac:dyDescent="0.25">
      <c r="B3" s="60" t="s">
        <v>233</v>
      </c>
      <c r="C3" s="60"/>
      <c r="D3" s="60"/>
      <c r="E3" s="60"/>
      <c r="F3" s="60"/>
      <c r="G3" s="60"/>
    </row>
    <row r="4" spans="1:13" x14ac:dyDescent="0.25">
      <c r="B4" s="58"/>
      <c r="C4" s="58"/>
      <c r="D4" s="58"/>
      <c r="E4" s="58"/>
      <c r="F4" s="58"/>
      <c r="G4" s="58"/>
    </row>
    <row r="5" spans="1:13" ht="30" x14ac:dyDescent="0.25">
      <c r="A5" s="51" t="s">
        <v>226</v>
      </c>
      <c r="B5" s="51" t="s">
        <v>225</v>
      </c>
      <c r="C5" s="52" t="s">
        <v>227</v>
      </c>
      <c r="D5" s="52" t="s">
        <v>228</v>
      </c>
      <c r="E5" s="52" t="s">
        <v>229</v>
      </c>
      <c r="F5" s="52" t="s">
        <v>230</v>
      </c>
      <c r="G5" s="52" t="s">
        <v>231</v>
      </c>
      <c r="J5" s="59"/>
      <c r="K5" s="59"/>
    </row>
    <row r="6" spans="1:13" ht="30" x14ac:dyDescent="0.25">
      <c r="A6" s="53">
        <v>1</v>
      </c>
      <c r="B6" s="54" t="s">
        <v>224</v>
      </c>
      <c r="C6" s="55">
        <f>+Calculation_APAR2324!B224</f>
        <v>151135036.74000001</v>
      </c>
      <c r="D6" s="55">
        <f>+Calculation_APAR2324!C224</f>
        <v>10458572.459999993</v>
      </c>
      <c r="E6" s="55">
        <f>+Calculation_APAR2324!D224</f>
        <v>170374.22000000067</v>
      </c>
      <c r="F6" s="55">
        <f>+Calculation_APAR2324!E224</f>
        <v>4730360.5999999996</v>
      </c>
      <c r="G6" s="55">
        <f>SUM(C6:F6)</f>
        <v>166494344.01999998</v>
      </c>
      <c r="J6" s="59"/>
      <c r="K6" s="59"/>
      <c r="L6" s="59"/>
      <c r="M6" s="59"/>
    </row>
    <row r="7" spans="1:13" x14ac:dyDescent="0.25">
      <c r="A7" s="53">
        <f>+A6+1</f>
        <v>2</v>
      </c>
      <c r="B7" s="54" t="s">
        <v>215</v>
      </c>
      <c r="C7" s="55">
        <f>+Calculation_APAR2324!B226</f>
        <v>2533600</v>
      </c>
      <c r="D7" s="55">
        <f>+Calculation_APAR2324!C226</f>
        <v>280680</v>
      </c>
      <c r="E7" s="55">
        <f>+Calculation_APAR2324!D226</f>
        <v>15540</v>
      </c>
      <c r="F7" s="55">
        <f>+Calculation_APAR2324!E226</f>
        <v>0</v>
      </c>
      <c r="G7" s="55">
        <f t="shared" ref="G7:G12" si="0">SUM(C7:F7)</f>
        <v>2829820</v>
      </c>
      <c r="L7" s="59"/>
      <c r="M7" s="59"/>
    </row>
    <row r="8" spans="1:13" x14ac:dyDescent="0.25">
      <c r="A8" s="53">
        <f t="shared" ref="A8:A12" si="1">+A7+1</f>
        <v>3</v>
      </c>
      <c r="B8" s="54" t="s">
        <v>216</v>
      </c>
      <c r="C8" s="55">
        <f>+Calculation_APAR2324!B227</f>
        <v>440376</v>
      </c>
      <c r="D8" s="55">
        <f>+Calculation_APAR2324!C227</f>
        <v>73396</v>
      </c>
      <c r="E8" s="55">
        <f>+Calculation_APAR2324!D227</f>
        <v>12272</v>
      </c>
      <c r="F8" s="55">
        <f>+Calculation_APAR2324!E227</f>
        <v>33984</v>
      </c>
      <c r="G8" s="55">
        <f t="shared" si="0"/>
        <v>560028</v>
      </c>
    </row>
    <row r="9" spans="1:13" x14ac:dyDescent="0.25">
      <c r="A9" s="53">
        <f t="shared" si="1"/>
        <v>4</v>
      </c>
      <c r="B9" s="54" t="s">
        <v>217</v>
      </c>
      <c r="C9" s="55">
        <f>+Calculation_APAR2324!B228</f>
        <v>190534</v>
      </c>
      <c r="D9" s="55">
        <f>+Calculation_APAR2324!C228</f>
        <v>38150</v>
      </c>
      <c r="E9" s="55">
        <f>+Calculation_APAR2324!D228</f>
        <v>0</v>
      </c>
      <c r="F9" s="55">
        <f>+Calculation_APAR2324!E228</f>
        <v>0</v>
      </c>
      <c r="G9" s="55">
        <f t="shared" si="0"/>
        <v>228684</v>
      </c>
    </row>
    <row r="10" spans="1:13" x14ac:dyDescent="0.25">
      <c r="A10" s="53">
        <f t="shared" si="1"/>
        <v>5</v>
      </c>
      <c r="B10" s="54" t="s">
        <v>218</v>
      </c>
      <c r="C10" s="55">
        <f>+Calculation_APAR2324!B229</f>
        <v>10703399</v>
      </c>
      <c r="D10" s="55">
        <f>+Calculation_APAR2324!C229</f>
        <v>373663</v>
      </c>
      <c r="E10" s="55">
        <f>+Calculation_APAR2324!D229</f>
        <v>0</v>
      </c>
      <c r="F10" s="55">
        <f>+Calculation_APAR2324!E229</f>
        <v>196386</v>
      </c>
      <c r="G10" s="55">
        <f t="shared" si="0"/>
        <v>11273448</v>
      </c>
    </row>
    <row r="11" spans="1:13" x14ac:dyDescent="0.25">
      <c r="A11" s="53">
        <f t="shared" si="1"/>
        <v>6</v>
      </c>
      <c r="B11" s="54" t="s">
        <v>220</v>
      </c>
      <c r="C11" s="55">
        <f>+Calculation_APAR2324!B233</f>
        <v>476417</v>
      </c>
      <c r="D11" s="55">
        <f>+Calculation_APAR2324!C233</f>
        <v>105470</v>
      </c>
      <c r="E11" s="55">
        <f>+Calculation_APAR2324!D233</f>
        <v>0</v>
      </c>
      <c r="F11" s="55">
        <f>+Calculation_APAR2324!E233</f>
        <v>0</v>
      </c>
      <c r="G11" s="55">
        <f t="shared" si="0"/>
        <v>581887</v>
      </c>
    </row>
    <row r="12" spans="1:13" x14ac:dyDescent="0.25">
      <c r="A12" s="53">
        <f t="shared" si="1"/>
        <v>7</v>
      </c>
      <c r="B12" s="54" t="s">
        <v>221</v>
      </c>
      <c r="C12" s="55">
        <f>+Calculation_APAR2324!B234</f>
        <v>10098276</v>
      </c>
      <c r="D12" s="55">
        <f>+Calculation_APAR2324!C234</f>
        <v>370667</v>
      </c>
      <c r="E12" s="55">
        <f>+Calculation_APAR2324!D234</f>
        <v>0</v>
      </c>
      <c r="F12" s="55">
        <f>+Calculation_APAR2324!E234</f>
        <v>0</v>
      </c>
      <c r="G12" s="55">
        <f t="shared" si="0"/>
        <v>10468943</v>
      </c>
    </row>
    <row r="13" spans="1:13" x14ac:dyDescent="0.25">
      <c r="A13" s="53"/>
      <c r="B13" s="52" t="s">
        <v>232</v>
      </c>
      <c r="C13" s="56">
        <f>SUM(C6:C12)</f>
        <v>175577638.74000001</v>
      </c>
      <c r="D13" s="56">
        <f>SUM(D6:D12)</f>
        <v>11700598.459999993</v>
      </c>
      <c r="E13" s="56">
        <f>SUM(E6:E12)</f>
        <v>198186.22000000067</v>
      </c>
      <c r="F13" s="56">
        <f>SUM(F6:F12)</f>
        <v>4960730.5999999996</v>
      </c>
      <c r="G13" s="57">
        <f>SUM(G6:G12)</f>
        <v>192437154.01999998</v>
      </c>
    </row>
    <row r="14" spans="1:13" x14ac:dyDescent="0.25">
      <c r="G14" s="50">
        <f>+G13/10^5</f>
        <v>1924.3715401999998</v>
      </c>
    </row>
  </sheetData>
  <mergeCells count="5">
    <mergeCell ref="J5:J6"/>
    <mergeCell ref="K5:K6"/>
    <mergeCell ref="L6:L7"/>
    <mergeCell ref="M6:M7"/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8107E-38ED-4022-97D7-9EA0EDA11214}">
  <sheetPr>
    <pageSetUpPr fitToPage="1"/>
  </sheetPr>
  <dimension ref="A1:O256"/>
  <sheetViews>
    <sheetView zoomScale="92" zoomScaleNormal="92" zoomScaleSheetLayoutView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 activeCell="F242" sqref="F242"/>
    </sheetView>
  </sheetViews>
  <sheetFormatPr defaultColWidth="9.28515625" defaultRowHeight="16.5" x14ac:dyDescent="0.3"/>
  <cols>
    <col min="1" max="1" width="52.28515625" style="4" bestFit="1" customWidth="1"/>
    <col min="2" max="2" width="17.5703125" style="42" bestFit="1" customWidth="1"/>
    <col min="3" max="3" width="16.28515625" style="42" bestFit="1" customWidth="1"/>
    <col min="4" max="5" width="14.5703125" style="42" bestFit="1" customWidth="1"/>
    <col min="6" max="6" width="15.28515625" style="46" bestFit="1" customWidth="1"/>
    <col min="7" max="7" width="16.28515625" style="4" bestFit="1" customWidth="1"/>
    <col min="8" max="10" width="16.28515625" style="4" customWidth="1"/>
    <col min="11" max="11" width="16.28515625" style="4" hidden="1" customWidth="1"/>
    <col min="12" max="12" width="16.5703125" style="4" hidden="1" customWidth="1"/>
    <col min="13" max="13" width="9.28515625" style="4" hidden="1" customWidth="1"/>
    <col min="14" max="14" width="0" style="4" hidden="1" customWidth="1"/>
    <col min="15" max="15" width="16.5703125" style="4" hidden="1" customWidth="1"/>
    <col min="16" max="16384" width="9.28515625" style="4"/>
  </cols>
  <sheetData>
    <row r="1" spans="1:7" s="1" customFormat="1" ht="22.5" customHeight="1" x14ac:dyDescent="0.3">
      <c r="A1" s="67" t="s">
        <v>0</v>
      </c>
      <c r="B1" s="67"/>
      <c r="C1" s="67"/>
      <c r="D1" s="67"/>
      <c r="E1" s="67"/>
      <c r="F1" s="67"/>
    </row>
    <row r="2" spans="1:7" s="1" customFormat="1" ht="30.75" customHeight="1" x14ac:dyDescent="0.3">
      <c r="A2" s="68" t="s">
        <v>1</v>
      </c>
      <c r="B2" s="68"/>
      <c r="C2" s="68"/>
      <c r="D2" s="68"/>
      <c r="E2" s="68"/>
      <c r="F2" s="68"/>
    </row>
    <row r="3" spans="1:7" ht="17.25" thickBot="1" x14ac:dyDescent="0.35">
      <c r="A3" s="2"/>
      <c r="B3" s="2"/>
      <c r="C3" s="2"/>
      <c r="D3" s="2"/>
      <c r="E3" s="2"/>
      <c r="F3" s="3"/>
    </row>
    <row r="4" spans="1:7" s="1" customFormat="1" ht="24" customHeight="1" x14ac:dyDescent="0.3">
      <c r="A4" s="69" t="s">
        <v>2</v>
      </c>
      <c r="B4" s="71" t="s">
        <v>3</v>
      </c>
      <c r="C4" s="71" t="s">
        <v>4</v>
      </c>
      <c r="D4" s="71" t="s">
        <v>5</v>
      </c>
      <c r="E4" s="71" t="s">
        <v>6</v>
      </c>
      <c r="F4" s="73" t="s">
        <v>7</v>
      </c>
    </row>
    <row r="5" spans="1:7" s="1" customFormat="1" ht="24" customHeight="1" thickBot="1" x14ac:dyDescent="0.35">
      <c r="A5" s="70"/>
      <c r="B5" s="72"/>
      <c r="C5" s="72"/>
      <c r="D5" s="72"/>
      <c r="E5" s="72"/>
      <c r="F5" s="74"/>
    </row>
    <row r="6" spans="1:7" ht="9.75" customHeight="1" x14ac:dyDescent="0.3">
      <c r="A6" s="61"/>
      <c r="B6" s="62"/>
      <c r="C6" s="62"/>
      <c r="D6" s="62"/>
      <c r="E6" s="62"/>
      <c r="F6" s="63"/>
    </row>
    <row r="7" spans="1:7" s="8" customFormat="1" ht="23.25" customHeight="1" x14ac:dyDescent="0.25">
      <c r="A7" s="64" t="s">
        <v>8</v>
      </c>
      <c r="B7" s="65"/>
      <c r="C7" s="65"/>
      <c r="D7" s="65"/>
      <c r="E7" s="65"/>
      <c r="F7" s="66"/>
    </row>
    <row r="8" spans="1:7" ht="20.100000000000001" customHeight="1" x14ac:dyDescent="0.3">
      <c r="A8" s="9" t="s">
        <v>9</v>
      </c>
      <c r="B8" s="11">
        <v>220956518</v>
      </c>
      <c r="C8" s="12">
        <f>68909153+31500</f>
        <v>68940653</v>
      </c>
      <c r="D8" s="13">
        <v>9002506</v>
      </c>
      <c r="E8" s="14">
        <v>5651687</v>
      </c>
      <c r="F8" s="15">
        <f>SUM(B8:E8)</f>
        <v>304551364</v>
      </c>
    </row>
    <row r="9" spans="1:7" ht="20.100000000000001" customHeight="1" x14ac:dyDescent="0.3">
      <c r="A9" s="9" t="s">
        <v>10</v>
      </c>
      <c r="B9" s="11">
        <v>3884804</v>
      </c>
      <c r="C9" s="12">
        <v>428106</v>
      </c>
      <c r="D9" s="10">
        <v>86043</v>
      </c>
      <c r="E9" s="14">
        <f>84897+3540</f>
        <v>88437</v>
      </c>
      <c r="F9" s="15">
        <f t="shared" ref="F9:F15" si="0">SUM(B9:E9)</f>
        <v>4487390</v>
      </c>
      <c r="G9" s="4">
        <v>74280</v>
      </c>
    </row>
    <row r="10" spans="1:7" ht="20.100000000000001" customHeight="1" x14ac:dyDescent="0.3">
      <c r="A10" s="9" t="s">
        <v>11</v>
      </c>
      <c r="B10" s="11">
        <v>3846682</v>
      </c>
      <c r="C10" s="10">
        <v>462888</v>
      </c>
      <c r="D10" s="10">
        <v>200329</v>
      </c>
      <c r="E10" s="16">
        <v>12266</v>
      </c>
      <c r="F10" s="15">
        <f t="shared" si="0"/>
        <v>4522165</v>
      </c>
    </row>
    <row r="11" spans="1:7" ht="20.100000000000001" customHeight="1" x14ac:dyDescent="0.3">
      <c r="A11" s="9" t="s">
        <v>12</v>
      </c>
      <c r="B11" s="10">
        <f>161862+66099</f>
        <v>227961</v>
      </c>
      <c r="C11" s="10">
        <v>17217</v>
      </c>
      <c r="D11" s="17">
        <v>3544</v>
      </c>
      <c r="E11" s="18">
        <v>3540</v>
      </c>
      <c r="F11" s="15">
        <f t="shared" si="0"/>
        <v>252262</v>
      </c>
    </row>
    <row r="12" spans="1:7" ht="20.100000000000001" customHeight="1" x14ac:dyDescent="0.3">
      <c r="A12" s="9" t="s">
        <v>13</v>
      </c>
      <c r="B12" s="10">
        <v>0</v>
      </c>
      <c r="C12" s="10">
        <v>0</v>
      </c>
      <c r="D12" s="10">
        <v>0</v>
      </c>
      <c r="E12" s="10">
        <v>0</v>
      </c>
      <c r="F12" s="15">
        <f t="shared" si="0"/>
        <v>0</v>
      </c>
    </row>
    <row r="13" spans="1:7" ht="20.100000000000001" customHeight="1" x14ac:dyDescent="0.3">
      <c r="A13" s="9" t="s">
        <v>14</v>
      </c>
      <c r="B13" s="10">
        <v>0</v>
      </c>
      <c r="C13" s="10">
        <v>0</v>
      </c>
      <c r="D13" s="10">
        <v>0</v>
      </c>
      <c r="E13" s="10">
        <v>0</v>
      </c>
      <c r="F13" s="15">
        <f t="shared" si="0"/>
        <v>0</v>
      </c>
    </row>
    <row r="14" spans="1:7" ht="20.100000000000001" customHeight="1" x14ac:dyDescent="0.3">
      <c r="A14" s="9" t="s">
        <v>15</v>
      </c>
      <c r="B14" s="10">
        <v>0</v>
      </c>
      <c r="C14" s="10">
        <v>0</v>
      </c>
      <c r="D14" s="10">
        <v>0</v>
      </c>
      <c r="E14" s="10">
        <v>0</v>
      </c>
      <c r="F14" s="15">
        <f t="shared" si="0"/>
        <v>0</v>
      </c>
    </row>
    <row r="15" spans="1:7" x14ac:dyDescent="0.3">
      <c r="A15" s="9" t="s">
        <v>16</v>
      </c>
      <c r="B15" s="10">
        <v>0</v>
      </c>
      <c r="C15" s="10">
        <v>0</v>
      </c>
      <c r="D15" s="10">
        <v>0</v>
      </c>
      <c r="E15" s="10">
        <v>0</v>
      </c>
      <c r="F15" s="15">
        <f t="shared" si="0"/>
        <v>0</v>
      </c>
    </row>
    <row r="16" spans="1:7" s="8" customFormat="1" ht="23.25" customHeight="1" x14ac:dyDescent="0.3">
      <c r="A16" s="19"/>
      <c r="B16" s="20"/>
      <c r="C16" s="20"/>
      <c r="D16" s="20"/>
      <c r="E16" s="20"/>
      <c r="F16" s="21"/>
    </row>
    <row r="17" spans="1:6" ht="20.100000000000001" customHeight="1" x14ac:dyDescent="0.3">
      <c r="A17" s="5" t="s">
        <v>17</v>
      </c>
      <c r="B17" s="6"/>
      <c r="C17" s="6"/>
      <c r="D17" s="6"/>
      <c r="E17" s="6"/>
      <c r="F17" s="7"/>
    </row>
    <row r="18" spans="1:6" ht="20.100000000000001" customHeight="1" x14ac:dyDescent="0.3">
      <c r="A18" s="9" t="s">
        <v>18</v>
      </c>
      <c r="B18" s="22">
        <v>2507973</v>
      </c>
      <c r="C18" s="10">
        <v>164343</v>
      </c>
      <c r="D18" s="10">
        <v>0</v>
      </c>
      <c r="E18" s="14">
        <v>99651</v>
      </c>
      <c r="F18" s="15">
        <f t="shared" ref="F18:F81" si="1">SUM(B18:E18)</f>
        <v>2771967</v>
      </c>
    </row>
    <row r="19" spans="1:6" ht="20.100000000000001" customHeight="1" x14ac:dyDescent="0.3">
      <c r="A19" s="9" t="s">
        <v>19</v>
      </c>
      <c r="B19" s="10"/>
      <c r="C19" s="10">
        <v>0</v>
      </c>
      <c r="D19" s="10">
        <v>2857</v>
      </c>
      <c r="E19" s="10"/>
      <c r="F19" s="15">
        <f t="shared" si="1"/>
        <v>2857</v>
      </c>
    </row>
    <row r="20" spans="1:6" ht="20.100000000000001" customHeight="1" x14ac:dyDescent="0.3">
      <c r="A20" s="9" t="s">
        <v>20</v>
      </c>
      <c r="B20" s="23">
        <v>8000</v>
      </c>
      <c r="C20" s="10">
        <v>11800</v>
      </c>
      <c r="D20" s="10">
        <v>0</v>
      </c>
      <c r="E20" s="24">
        <v>123500</v>
      </c>
      <c r="F20" s="15">
        <f t="shared" si="1"/>
        <v>143300</v>
      </c>
    </row>
    <row r="21" spans="1:6" ht="20.100000000000001" customHeight="1" x14ac:dyDescent="0.3">
      <c r="A21" s="9" t="s">
        <v>21</v>
      </c>
      <c r="B21" s="23">
        <v>190825</v>
      </c>
      <c r="C21" s="10"/>
      <c r="D21" s="10"/>
      <c r="E21" s="10"/>
      <c r="F21" s="15">
        <f t="shared" si="1"/>
        <v>190825</v>
      </c>
    </row>
    <row r="22" spans="1:6" ht="20.100000000000001" customHeight="1" x14ac:dyDescent="0.3">
      <c r="A22" s="9" t="s">
        <v>22</v>
      </c>
      <c r="B22" s="10"/>
      <c r="C22" s="10"/>
      <c r="D22" s="10"/>
      <c r="E22" s="10"/>
      <c r="F22" s="15">
        <f t="shared" si="1"/>
        <v>0</v>
      </c>
    </row>
    <row r="23" spans="1:6" ht="20.100000000000001" customHeight="1" x14ac:dyDescent="0.3">
      <c r="A23" s="9" t="s">
        <v>23</v>
      </c>
      <c r="B23" s="22">
        <v>9876</v>
      </c>
      <c r="C23" s="10">
        <v>0</v>
      </c>
      <c r="D23" s="10">
        <v>0</v>
      </c>
      <c r="E23" s="14">
        <v>75140</v>
      </c>
      <c r="F23" s="15">
        <f t="shared" si="1"/>
        <v>85016</v>
      </c>
    </row>
    <row r="24" spans="1:6" ht="20.100000000000001" customHeight="1" x14ac:dyDescent="0.3">
      <c r="A24" s="9" t="s">
        <v>24</v>
      </c>
      <c r="B24" s="10"/>
      <c r="C24" s="10">
        <v>0</v>
      </c>
      <c r="D24" s="10">
        <v>0</v>
      </c>
      <c r="E24" s="10"/>
      <c r="F24" s="15">
        <f t="shared" si="1"/>
        <v>0</v>
      </c>
    </row>
    <row r="25" spans="1:6" ht="20.100000000000001" customHeight="1" x14ac:dyDescent="0.3">
      <c r="A25" s="9" t="s">
        <v>25</v>
      </c>
      <c r="B25" s="10"/>
      <c r="C25" s="10">
        <v>0</v>
      </c>
      <c r="D25" s="10">
        <v>0</v>
      </c>
      <c r="E25" s="10"/>
      <c r="F25" s="15">
        <f t="shared" si="1"/>
        <v>0</v>
      </c>
    </row>
    <row r="26" spans="1:6" ht="20.100000000000001" customHeight="1" x14ac:dyDescent="0.3">
      <c r="A26" s="9" t="s">
        <v>26</v>
      </c>
      <c r="B26" s="22">
        <v>600</v>
      </c>
      <c r="C26" s="10"/>
      <c r="D26" s="10"/>
      <c r="E26" s="10"/>
      <c r="F26" s="15">
        <f t="shared" si="1"/>
        <v>600</v>
      </c>
    </row>
    <row r="27" spans="1:6" ht="20.100000000000001" customHeight="1" x14ac:dyDescent="0.3">
      <c r="A27" s="9" t="s">
        <v>27</v>
      </c>
      <c r="B27" s="22">
        <v>99025</v>
      </c>
      <c r="C27" s="10"/>
      <c r="D27" s="10"/>
      <c r="E27" s="10"/>
      <c r="F27" s="15">
        <f t="shared" si="1"/>
        <v>99025</v>
      </c>
    </row>
    <row r="28" spans="1:6" ht="20.100000000000001" customHeight="1" x14ac:dyDescent="0.3">
      <c r="A28" s="9" t="s">
        <v>28</v>
      </c>
      <c r="B28" s="11"/>
      <c r="C28" s="10"/>
      <c r="D28" s="10"/>
      <c r="E28" s="10"/>
      <c r="F28" s="15">
        <f t="shared" si="1"/>
        <v>0</v>
      </c>
    </row>
    <row r="29" spans="1:6" ht="20.100000000000001" customHeight="1" x14ac:dyDescent="0.3">
      <c r="A29" s="9" t="s">
        <v>29</v>
      </c>
      <c r="B29" s="22">
        <v>1708650</v>
      </c>
      <c r="C29" s="10">
        <v>0</v>
      </c>
      <c r="D29" s="10">
        <v>0</v>
      </c>
      <c r="E29" s="10"/>
      <c r="F29" s="15">
        <f t="shared" si="1"/>
        <v>1708650</v>
      </c>
    </row>
    <row r="30" spans="1:6" ht="20.100000000000001" customHeight="1" x14ac:dyDescent="0.3">
      <c r="A30" s="9" t="s">
        <v>30</v>
      </c>
      <c r="B30" s="22">
        <v>1239245</v>
      </c>
      <c r="C30" s="10">
        <v>288337</v>
      </c>
      <c r="D30" s="10">
        <v>107114</v>
      </c>
      <c r="E30" s="14">
        <v>4356</v>
      </c>
      <c r="F30" s="15">
        <f t="shared" si="1"/>
        <v>1639052</v>
      </c>
    </row>
    <row r="31" spans="1:6" ht="20.100000000000001" customHeight="1" x14ac:dyDescent="0.3">
      <c r="A31" s="9" t="s">
        <v>31</v>
      </c>
      <c r="B31" s="10"/>
      <c r="C31" s="10"/>
      <c r="D31" s="10"/>
      <c r="E31" s="10"/>
      <c r="F31" s="15">
        <f t="shared" si="1"/>
        <v>0</v>
      </c>
    </row>
    <row r="32" spans="1:6" ht="20.100000000000001" customHeight="1" x14ac:dyDescent="0.3">
      <c r="A32" s="9" t="s">
        <v>32</v>
      </c>
      <c r="B32" s="22">
        <v>397927</v>
      </c>
      <c r="C32" s="10"/>
      <c r="D32" s="10"/>
      <c r="E32" s="10"/>
      <c r="F32" s="15">
        <f t="shared" si="1"/>
        <v>397927</v>
      </c>
    </row>
    <row r="33" spans="1:6" ht="20.100000000000001" customHeight="1" x14ac:dyDescent="0.3">
      <c r="A33" s="9" t="s">
        <v>33</v>
      </c>
      <c r="B33" s="10"/>
      <c r="C33" s="10"/>
      <c r="D33" s="10"/>
      <c r="E33" s="10"/>
      <c r="F33" s="15">
        <f t="shared" si="1"/>
        <v>0</v>
      </c>
    </row>
    <row r="34" spans="1:6" ht="20.100000000000001" customHeight="1" x14ac:dyDescent="0.3">
      <c r="A34" s="9" t="s">
        <v>34</v>
      </c>
      <c r="B34" s="22">
        <v>5951795</v>
      </c>
      <c r="C34" s="10">
        <v>1070503</v>
      </c>
      <c r="D34" s="10">
        <v>26435</v>
      </c>
      <c r="E34" s="14">
        <v>850684</v>
      </c>
      <c r="F34" s="15">
        <f t="shared" si="1"/>
        <v>7899417</v>
      </c>
    </row>
    <row r="35" spans="1:6" ht="20.100000000000001" customHeight="1" x14ac:dyDescent="0.3">
      <c r="A35" s="9" t="s">
        <v>35</v>
      </c>
      <c r="B35" s="10"/>
      <c r="C35" s="10"/>
      <c r="D35" s="10"/>
      <c r="E35" s="10"/>
      <c r="F35" s="15">
        <f t="shared" si="1"/>
        <v>0</v>
      </c>
    </row>
    <row r="36" spans="1:6" ht="20.100000000000001" customHeight="1" x14ac:dyDescent="0.3">
      <c r="A36" s="9" t="s">
        <v>36</v>
      </c>
      <c r="B36" s="22">
        <v>1258636</v>
      </c>
      <c r="C36" s="10"/>
      <c r="D36" s="10"/>
      <c r="E36" s="14">
        <v>1275158</v>
      </c>
      <c r="F36" s="15">
        <f t="shared" si="1"/>
        <v>2533794</v>
      </c>
    </row>
    <row r="37" spans="1:6" ht="20.100000000000001" customHeight="1" x14ac:dyDescent="0.3">
      <c r="A37" s="9" t="s">
        <v>37</v>
      </c>
      <c r="B37" s="22">
        <v>312700</v>
      </c>
      <c r="C37" s="10"/>
      <c r="D37" s="10"/>
      <c r="E37" s="10"/>
      <c r="F37" s="15">
        <f t="shared" si="1"/>
        <v>312700</v>
      </c>
    </row>
    <row r="38" spans="1:6" ht="20.100000000000001" customHeight="1" x14ac:dyDescent="0.3">
      <c r="A38" s="9" t="s">
        <v>38</v>
      </c>
      <c r="B38" s="22">
        <v>2684434</v>
      </c>
      <c r="C38" s="10">
        <v>287936</v>
      </c>
      <c r="D38" s="10"/>
      <c r="E38" s="14">
        <v>29500</v>
      </c>
      <c r="F38" s="15">
        <f t="shared" si="1"/>
        <v>3001870</v>
      </c>
    </row>
    <row r="39" spans="1:6" ht="20.100000000000001" customHeight="1" x14ac:dyDescent="0.3">
      <c r="A39" s="9" t="s">
        <v>39</v>
      </c>
      <c r="B39" s="10"/>
      <c r="C39" s="10"/>
      <c r="D39" s="10"/>
      <c r="E39" s="10"/>
      <c r="F39" s="15">
        <f t="shared" si="1"/>
        <v>0</v>
      </c>
    </row>
    <row r="40" spans="1:6" ht="20.100000000000001" customHeight="1" x14ac:dyDescent="0.3">
      <c r="A40" s="9" t="s">
        <v>40</v>
      </c>
      <c r="B40" s="10"/>
      <c r="C40" s="10"/>
      <c r="D40" s="10"/>
      <c r="E40" s="10"/>
      <c r="F40" s="15">
        <f t="shared" si="1"/>
        <v>0</v>
      </c>
    </row>
    <row r="41" spans="1:6" ht="20.100000000000001" customHeight="1" x14ac:dyDescent="0.3">
      <c r="A41" s="9" t="s">
        <v>41</v>
      </c>
      <c r="B41" s="10"/>
      <c r="C41" s="10"/>
      <c r="D41" s="10"/>
      <c r="E41" s="10"/>
      <c r="F41" s="15">
        <f t="shared" si="1"/>
        <v>0</v>
      </c>
    </row>
    <row r="42" spans="1:6" ht="20.100000000000001" customHeight="1" x14ac:dyDescent="0.3">
      <c r="A42" s="9" t="s">
        <v>42</v>
      </c>
      <c r="B42" s="10"/>
      <c r="C42" s="10"/>
      <c r="D42" s="10"/>
      <c r="E42" s="10"/>
      <c r="F42" s="15">
        <f t="shared" si="1"/>
        <v>0</v>
      </c>
    </row>
    <row r="43" spans="1:6" ht="20.100000000000001" customHeight="1" x14ac:dyDescent="0.3">
      <c r="A43" s="9" t="s">
        <v>43</v>
      </c>
      <c r="B43" s="22">
        <v>409318</v>
      </c>
      <c r="C43" s="10"/>
      <c r="D43" s="10"/>
      <c r="E43" s="10"/>
      <c r="F43" s="15">
        <f t="shared" si="1"/>
        <v>409318</v>
      </c>
    </row>
    <row r="44" spans="1:6" ht="20.100000000000001" customHeight="1" x14ac:dyDescent="0.3">
      <c r="A44" s="25" t="s">
        <v>44</v>
      </c>
      <c r="B44" s="22">
        <v>511186</v>
      </c>
      <c r="C44" s="10"/>
      <c r="D44" s="10"/>
      <c r="E44" s="10"/>
      <c r="F44" s="15">
        <f t="shared" si="1"/>
        <v>511186</v>
      </c>
    </row>
    <row r="45" spans="1:6" ht="20.100000000000001" customHeight="1" x14ac:dyDescent="0.3">
      <c r="A45" s="9" t="s">
        <v>45</v>
      </c>
      <c r="B45" s="10">
        <v>104162</v>
      </c>
      <c r="C45" s="10"/>
      <c r="D45" s="10"/>
      <c r="E45" s="10"/>
      <c r="F45" s="15">
        <f t="shared" si="1"/>
        <v>104162</v>
      </c>
    </row>
    <row r="46" spans="1:6" ht="20.100000000000001" customHeight="1" x14ac:dyDescent="0.3">
      <c r="A46" s="9" t="s">
        <v>46</v>
      </c>
      <c r="B46" s="10">
        <v>35400</v>
      </c>
      <c r="C46" s="10"/>
      <c r="D46" s="10"/>
      <c r="E46" s="10"/>
      <c r="F46" s="15">
        <f t="shared" si="1"/>
        <v>35400</v>
      </c>
    </row>
    <row r="47" spans="1:6" ht="20.100000000000001" customHeight="1" x14ac:dyDescent="0.3">
      <c r="A47" s="9" t="s">
        <v>47</v>
      </c>
      <c r="B47" s="10">
        <v>84509</v>
      </c>
      <c r="C47" s="10"/>
      <c r="D47" s="10"/>
      <c r="E47" s="10"/>
      <c r="F47" s="15">
        <f t="shared" si="1"/>
        <v>84509</v>
      </c>
    </row>
    <row r="48" spans="1:6" ht="20.100000000000001" customHeight="1" x14ac:dyDescent="0.3">
      <c r="A48" s="9" t="s">
        <v>48</v>
      </c>
      <c r="B48" s="10">
        <v>51027</v>
      </c>
      <c r="C48" s="10"/>
      <c r="D48" s="10"/>
      <c r="E48" s="14">
        <v>8600</v>
      </c>
      <c r="F48" s="15">
        <f t="shared" si="1"/>
        <v>59627</v>
      </c>
    </row>
    <row r="49" spans="1:6" ht="20.100000000000001" customHeight="1" x14ac:dyDescent="0.3">
      <c r="A49" s="25" t="s">
        <v>49</v>
      </c>
      <c r="B49" s="10">
        <v>114000</v>
      </c>
      <c r="C49" s="10"/>
      <c r="D49" s="10"/>
      <c r="E49" s="10"/>
      <c r="F49" s="15">
        <f t="shared" si="1"/>
        <v>114000</v>
      </c>
    </row>
    <row r="50" spans="1:6" ht="20.100000000000001" customHeight="1" x14ac:dyDescent="0.3">
      <c r="A50" s="25" t="s">
        <v>50</v>
      </c>
      <c r="B50" s="10">
        <v>401102</v>
      </c>
      <c r="C50" s="10"/>
      <c r="D50" s="10"/>
      <c r="E50" s="10"/>
      <c r="F50" s="15">
        <f t="shared" si="1"/>
        <v>401102</v>
      </c>
    </row>
    <row r="51" spans="1:6" ht="20.100000000000001" customHeight="1" x14ac:dyDescent="0.3">
      <c r="A51" s="9" t="s">
        <v>51</v>
      </c>
      <c r="B51" s="10">
        <v>40781</v>
      </c>
      <c r="C51" s="10"/>
      <c r="D51" s="10"/>
      <c r="E51" s="10"/>
      <c r="F51" s="15">
        <f t="shared" si="1"/>
        <v>40781</v>
      </c>
    </row>
    <row r="52" spans="1:6" ht="20.100000000000001" customHeight="1" x14ac:dyDescent="0.3">
      <c r="A52" s="9" t="s">
        <v>52</v>
      </c>
      <c r="B52" s="10"/>
      <c r="C52" s="10"/>
      <c r="D52" s="10"/>
      <c r="E52" s="10"/>
      <c r="F52" s="15">
        <f t="shared" si="1"/>
        <v>0</v>
      </c>
    </row>
    <row r="53" spans="1:6" ht="20.100000000000001" customHeight="1" x14ac:dyDescent="0.3">
      <c r="A53" s="9" t="s">
        <v>53</v>
      </c>
      <c r="B53" s="10"/>
      <c r="C53" s="10"/>
      <c r="D53" s="10"/>
      <c r="E53" s="10"/>
      <c r="F53" s="15">
        <f t="shared" si="1"/>
        <v>0</v>
      </c>
    </row>
    <row r="54" spans="1:6" ht="20.100000000000001" customHeight="1" x14ac:dyDescent="0.3">
      <c r="A54" s="9" t="s">
        <v>54</v>
      </c>
      <c r="B54" s="22">
        <v>128760</v>
      </c>
      <c r="C54" s="10"/>
      <c r="D54" s="10"/>
      <c r="E54" s="14">
        <v>81660</v>
      </c>
      <c r="F54" s="15">
        <f t="shared" si="1"/>
        <v>210420</v>
      </c>
    </row>
    <row r="55" spans="1:6" ht="20.100000000000001" customHeight="1" x14ac:dyDescent="0.3">
      <c r="A55" s="9" t="s">
        <v>55</v>
      </c>
      <c r="B55" s="22">
        <v>62160</v>
      </c>
      <c r="C55" s="10"/>
      <c r="D55" s="10"/>
      <c r="E55" s="10"/>
      <c r="F55" s="15">
        <f t="shared" si="1"/>
        <v>62160</v>
      </c>
    </row>
    <row r="56" spans="1:6" ht="20.100000000000001" customHeight="1" x14ac:dyDescent="0.3">
      <c r="A56" s="9" t="s">
        <v>56</v>
      </c>
      <c r="B56" s="22">
        <v>95460</v>
      </c>
      <c r="C56" s="10"/>
      <c r="D56" s="10"/>
      <c r="E56" s="14">
        <v>32664</v>
      </c>
      <c r="F56" s="15">
        <f t="shared" si="1"/>
        <v>128124</v>
      </c>
    </row>
    <row r="57" spans="1:6" ht="20.100000000000001" customHeight="1" x14ac:dyDescent="0.3">
      <c r="A57" s="9" t="s">
        <v>57</v>
      </c>
      <c r="B57" s="22">
        <v>133745</v>
      </c>
      <c r="C57" s="10"/>
      <c r="D57" s="10"/>
      <c r="E57" s="10"/>
      <c r="F57" s="15">
        <f t="shared" si="1"/>
        <v>133745</v>
      </c>
    </row>
    <row r="58" spans="1:6" ht="20.100000000000001" customHeight="1" x14ac:dyDescent="0.3">
      <c r="A58" s="9" t="s">
        <v>58</v>
      </c>
      <c r="B58" s="23">
        <v>61827</v>
      </c>
      <c r="C58" s="10"/>
      <c r="D58" s="10"/>
      <c r="E58" s="24">
        <v>66690</v>
      </c>
      <c r="F58" s="15">
        <f t="shared" si="1"/>
        <v>128517</v>
      </c>
    </row>
    <row r="59" spans="1:6" ht="20.100000000000001" customHeight="1" x14ac:dyDescent="0.3">
      <c r="A59" s="25" t="s">
        <v>59</v>
      </c>
      <c r="B59" s="22">
        <v>1486</v>
      </c>
      <c r="C59" s="10"/>
      <c r="D59" s="10"/>
      <c r="E59" s="10"/>
      <c r="F59" s="15">
        <f t="shared" si="1"/>
        <v>1486</v>
      </c>
    </row>
    <row r="60" spans="1:6" ht="20.100000000000001" customHeight="1" x14ac:dyDescent="0.3">
      <c r="A60" s="9" t="s">
        <v>60</v>
      </c>
      <c r="B60" s="22">
        <v>5610187</v>
      </c>
      <c r="C60" s="10">
        <v>870292.00000000012</v>
      </c>
      <c r="D60" s="10"/>
      <c r="E60" s="10"/>
      <c r="F60" s="15">
        <f t="shared" si="1"/>
        <v>6480479</v>
      </c>
    </row>
    <row r="61" spans="1:6" ht="20.100000000000001" customHeight="1" x14ac:dyDescent="0.3">
      <c r="A61" s="9" t="s">
        <v>61</v>
      </c>
      <c r="B61" s="22">
        <v>304793</v>
      </c>
      <c r="C61" s="10"/>
      <c r="D61" s="10"/>
      <c r="E61" s="10"/>
      <c r="F61" s="15">
        <f t="shared" si="1"/>
        <v>304793</v>
      </c>
    </row>
    <row r="62" spans="1:6" ht="20.100000000000001" customHeight="1" x14ac:dyDescent="0.3">
      <c r="A62" s="9" t="s">
        <v>62</v>
      </c>
      <c r="B62" s="10"/>
      <c r="C62" s="10"/>
      <c r="D62" s="10"/>
      <c r="E62" s="10"/>
      <c r="F62" s="15">
        <f t="shared" si="1"/>
        <v>0</v>
      </c>
    </row>
    <row r="63" spans="1:6" ht="20.100000000000001" customHeight="1" x14ac:dyDescent="0.3">
      <c r="A63" s="9" t="s">
        <v>63</v>
      </c>
      <c r="B63" s="10"/>
      <c r="C63" s="10"/>
      <c r="D63" s="10"/>
      <c r="E63" s="10"/>
      <c r="F63" s="15">
        <f t="shared" si="1"/>
        <v>0</v>
      </c>
    </row>
    <row r="64" spans="1:6" ht="20.100000000000001" customHeight="1" x14ac:dyDescent="0.3">
      <c r="A64" s="9" t="s">
        <v>64</v>
      </c>
      <c r="B64" s="22">
        <v>342532</v>
      </c>
      <c r="C64" s="10">
        <v>58558</v>
      </c>
      <c r="D64" s="10">
        <v>9929</v>
      </c>
      <c r="E64" s="14">
        <v>15198</v>
      </c>
      <c r="F64" s="15">
        <f t="shared" si="1"/>
        <v>426217</v>
      </c>
    </row>
    <row r="65" spans="1:6" ht="20.100000000000001" customHeight="1" x14ac:dyDescent="0.3">
      <c r="A65" s="9" t="s">
        <v>65</v>
      </c>
      <c r="B65" s="10"/>
      <c r="C65" s="10"/>
      <c r="D65" s="10"/>
      <c r="E65" s="10"/>
      <c r="F65" s="15">
        <f t="shared" si="1"/>
        <v>0</v>
      </c>
    </row>
    <row r="66" spans="1:6" ht="20.100000000000001" customHeight="1" x14ac:dyDescent="0.3">
      <c r="A66" s="9" t="s">
        <v>66</v>
      </c>
      <c r="B66" s="22">
        <v>51739</v>
      </c>
      <c r="C66" s="10"/>
      <c r="D66" s="10"/>
      <c r="E66" s="10"/>
      <c r="F66" s="15">
        <f t="shared" si="1"/>
        <v>51739</v>
      </c>
    </row>
    <row r="67" spans="1:6" ht="20.100000000000001" customHeight="1" x14ac:dyDescent="0.3">
      <c r="A67" s="9" t="s">
        <v>67</v>
      </c>
      <c r="B67" s="10"/>
      <c r="C67" s="10"/>
      <c r="D67" s="10"/>
      <c r="E67" s="10"/>
      <c r="F67" s="15">
        <f t="shared" si="1"/>
        <v>0</v>
      </c>
    </row>
    <row r="68" spans="1:6" ht="20.100000000000001" customHeight="1" x14ac:dyDescent="0.3">
      <c r="A68" s="9" t="s">
        <v>68</v>
      </c>
      <c r="B68" s="10"/>
      <c r="C68" s="10"/>
      <c r="D68" s="10"/>
      <c r="E68" s="10"/>
      <c r="F68" s="15">
        <f t="shared" si="1"/>
        <v>0</v>
      </c>
    </row>
    <row r="69" spans="1:6" ht="20.100000000000001" customHeight="1" x14ac:dyDescent="0.3">
      <c r="A69" s="9" t="s">
        <v>69</v>
      </c>
      <c r="B69" s="10"/>
      <c r="C69" s="10"/>
      <c r="D69" s="10"/>
      <c r="E69" s="10"/>
      <c r="F69" s="15">
        <f t="shared" si="1"/>
        <v>0</v>
      </c>
    </row>
    <row r="70" spans="1:6" ht="20.100000000000001" customHeight="1" x14ac:dyDescent="0.3">
      <c r="A70" s="9" t="s">
        <v>44</v>
      </c>
      <c r="B70" s="10"/>
      <c r="C70" s="10"/>
      <c r="D70" s="10"/>
      <c r="E70" s="10"/>
      <c r="F70" s="15">
        <f t="shared" si="1"/>
        <v>0</v>
      </c>
    </row>
    <row r="71" spans="1:6" ht="20.100000000000001" customHeight="1" x14ac:dyDescent="0.3">
      <c r="A71" s="9" t="s">
        <v>70</v>
      </c>
      <c r="B71" s="10"/>
      <c r="C71" s="10"/>
      <c r="D71" s="10"/>
      <c r="E71" s="10"/>
      <c r="F71" s="15">
        <f t="shared" si="1"/>
        <v>0</v>
      </c>
    </row>
    <row r="72" spans="1:6" ht="20.100000000000001" customHeight="1" x14ac:dyDescent="0.3">
      <c r="A72" s="9" t="s">
        <v>71</v>
      </c>
      <c r="B72" s="22">
        <v>36147</v>
      </c>
      <c r="C72" s="10"/>
      <c r="D72" s="10"/>
      <c r="E72" s="10"/>
      <c r="F72" s="15">
        <f t="shared" si="1"/>
        <v>36147</v>
      </c>
    </row>
    <row r="73" spans="1:6" ht="20.100000000000001" customHeight="1" x14ac:dyDescent="0.3">
      <c r="A73" s="25" t="s">
        <v>72</v>
      </c>
      <c r="B73" s="22">
        <v>3904367</v>
      </c>
      <c r="C73" s="10"/>
      <c r="D73" s="10"/>
      <c r="E73" s="10"/>
      <c r="F73" s="15">
        <f t="shared" si="1"/>
        <v>3904367</v>
      </c>
    </row>
    <row r="74" spans="1:6" ht="20.100000000000001" customHeight="1" x14ac:dyDescent="0.3">
      <c r="A74" s="9" t="s">
        <v>73</v>
      </c>
      <c r="B74" s="10"/>
      <c r="C74" s="10"/>
      <c r="D74" s="10"/>
      <c r="E74" s="10"/>
      <c r="F74" s="15">
        <f t="shared" si="1"/>
        <v>0</v>
      </c>
    </row>
    <row r="75" spans="1:6" ht="20.100000000000001" customHeight="1" x14ac:dyDescent="0.3">
      <c r="A75" s="9" t="s">
        <v>74</v>
      </c>
      <c r="B75" s="10"/>
      <c r="C75" s="10"/>
      <c r="D75" s="10"/>
      <c r="E75" s="10"/>
      <c r="F75" s="15">
        <f t="shared" si="1"/>
        <v>0</v>
      </c>
    </row>
    <row r="76" spans="1:6" ht="20.100000000000001" customHeight="1" x14ac:dyDescent="0.3">
      <c r="A76" s="9" t="s">
        <v>75</v>
      </c>
      <c r="B76" s="22">
        <v>43619</v>
      </c>
      <c r="C76" s="10"/>
      <c r="D76" s="10"/>
      <c r="E76" s="10"/>
      <c r="F76" s="15">
        <f t="shared" si="1"/>
        <v>43619</v>
      </c>
    </row>
    <row r="77" spans="1:6" ht="20.100000000000001" customHeight="1" x14ac:dyDescent="0.3">
      <c r="A77" s="9" t="s">
        <v>76</v>
      </c>
      <c r="B77" s="10"/>
      <c r="C77" s="10"/>
      <c r="D77" s="10"/>
      <c r="E77" s="10"/>
      <c r="F77" s="15">
        <f t="shared" si="1"/>
        <v>0</v>
      </c>
    </row>
    <row r="78" spans="1:6" ht="20.100000000000001" customHeight="1" x14ac:dyDescent="0.3">
      <c r="A78" s="9" t="s">
        <v>77</v>
      </c>
      <c r="B78" s="10">
        <v>30574</v>
      </c>
      <c r="C78" s="10"/>
      <c r="D78" s="10"/>
      <c r="E78" s="10"/>
      <c r="F78" s="15">
        <f t="shared" si="1"/>
        <v>30574</v>
      </c>
    </row>
    <row r="79" spans="1:6" ht="20.100000000000001" customHeight="1" x14ac:dyDescent="0.3">
      <c r="A79" s="9" t="s">
        <v>78</v>
      </c>
      <c r="B79" s="22">
        <v>2750</v>
      </c>
      <c r="C79" s="10"/>
      <c r="D79" s="10"/>
      <c r="E79" s="10"/>
      <c r="F79" s="15">
        <f t="shared" si="1"/>
        <v>2750</v>
      </c>
    </row>
    <row r="80" spans="1:6" ht="20.100000000000001" customHeight="1" x14ac:dyDescent="0.3">
      <c r="A80" s="9" t="s">
        <v>79</v>
      </c>
      <c r="B80" s="22">
        <v>538</v>
      </c>
      <c r="C80" s="10"/>
      <c r="D80" s="10"/>
      <c r="E80" s="10"/>
      <c r="F80" s="15">
        <f t="shared" si="1"/>
        <v>538</v>
      </c>
    </row>
    <row r="81" spans="1:6" ht="20.100000000000001" customHeight="1" x14ac:dyDescent="0.3">
      <c r="A81" s="9" t="s">
        <v>80</v>
      </c>
      <c r="B81" s="22">
        <v>5060705</v>
      </c>
      <c r="C81" s="10">
        <v>2732135</v>
      </c>
      <c r="D81" s="10">
        <v>0</v>
      </c>
      <c r="E81" s="14">
        <v>714878</v>
      </c>
      <c r="F81" s="15">
        <f t="shared" si="1"/>
        <v>8507718</v>
      </c>
    </row>
    <row r="82" spans="1:6" ht="20.100000000000001" customHeight="1" x14ac:dyDescent="0.3">
      <c r="A82" s="9" t="s">
        <v>81</v>
      </c>
      <c r="B82" s="10"/>
      <c r="C82" s="10"/>
      <c r="D82" s="10"/>
      <c r="E82" s="10"/>
      <c r="F82" s="15">
        <f t="shared" ref="F82:F145" si="2">SUM(B82:E82)</f>
        <v>0</v>
      </c>
    </row>
    <row r="83" spans="1:6" ht="20.100000000000001" customHeight="1" x14ac:dyDescent="0.3">
      <c r="A83" s="9" t="s">
        <v>82</v>
      </c>
      <c r="B83" s="22">
        <v>336576</v>
      </c>
      <c r="C83" s="10">
        <v>125</v>
      </c>
      <c r="D83" s="10"/>
      <c r="E83" s="10"/>
      <c r="F83" s="15">
        <f t="shared" si="2"/>
        <v>336701</v>
      </c>
    </row>
    <row r="84" spans="1:6" ht="20.100000000000001" customHeight="1" x14ac:dyDescent="0.3">
      <c r="A84" s="9" t="s">
        <v>83</v>
      </c>
      <c r="B84" s="22">
        <v>260190</v>
      </c>
      <c r="C84" s="10"/>
      <c r="D84" s="10"/>
      <c r="E84" s="10"/>
      <c r="F84" s="15">
        <f t="shared" si="2"/>
        <v>260190</v>
      </c>
    </row>
    <row r="85" spans="1:6" ht="20.100000000000001" customHeight="1" x14ac:dyDescent="0.3">
      <c r="A85" s="9" t="s">
        <v>84</v>
      </c>
      <c r="B85" s="10"/>
      <c r="C85" s="10"/>
      <c r="D85" s="10"/>
      <c r="E85" s="10"/>
      <c r="F85" s="15">
        <f t="shared" si="2"/>
        <v>0</v>
      </c>
    </row>
    <row r="86" spans="1:6" ht="20.100000000000001" customHeight="1" x14ac:dyDescent="0.3">
      <c r="A86" s="9" t="s">
        <v>85</v>
      </c>
      <c r="B86" s="22">
        <v>56176</v>
      </c>
      <c r="C86" s="10"/>
      <c r="D86" s="10"/>
      <c r="E86" s="10">
        <v>53229</v>
      </c>
      <c r="F86" s="15">
        <f t="shared" si="2"/>
        <v>109405</v>
      </c>
    </row>
    <row r="87" spans="1:6" ht="20.100000000000001" customHeight="1" x14ac:dyDescent="0.3">
      <c r="A87" s="9" t="s">
        <v>86</v>
      </c>
      <c r="B87" s="22">
        <v>35800</v>
      </c>
      <c r="C87" s="10"/>
      <c r="D87" s="10"/>
      <c r="E87" s="10"/>
      <c r="F87" s="15">
        <f t="shared" si="2"/>
        <v>35800</v>
      </c>
    </row>
    <row r="88" spans="1:6" ht="20.100000000000001" customHeight="1" x14ac:dyDescent="0.3">
      <c r="A88" s="9" t="s">
        <v>87</v>
      </c>
      <c r="B88" s="26">
        <v>236300</v>
      </c>
      <c r="C88" s="10">
        <v>19550</v>
      </c>
      <c r="D88" s="10">
        <v>2530</v>
      </c>
      <c r="E88" s="14">
        <v>8795</v>
      </c>
      <c r="F88" s="15">
        <f t="shared" si="2"/>
        <v>267175</v>
      </c>
    </row>
    <row r="89" spans="1:6" ht="20.100000000000001" customHeight="1" x14ac:dyDescent="0.3">
      <c r="A89" s="25" t="s">
        <v>88</v>
      </c>
      <c r="B89" s="26">
        <v>242861</v>
      </c>
      <c r="C89" s="10"/>
      <c r="D89" s="10"/>
      <c r="E89" s="10"/>
      <c r="F89" s="15">
        <f t="shared" si="2"/>
        <v>242861</v>
      </c>
    </row>
    <row r="90" spans="1:6" ht="20.100000000000001" customHeight="1" x14ac:dyDescent="0.3">
      <c r="A90" s="27" t="s">
        <v>89</v>
      </c>
      <c r="B90" s="11"/>
      <c r="C90" s="10"/>
      <c r="D90" s="10"/>
      <c r="E90" s="10"/>
      <c r="F90" s="15">
        <f t="shared" si="2"/>
        <v>0</v>
      </c>
    </row>
    <row r="91" spans="1:6" ht="20.100000000000001" customHeight="1" x14ac:dyDescent="0.3">
      <c r="A91" s="9" t="s">
        <v>90</v>
      </c>
      <c r="B91" s="22">
        <v>2084757</v>
      </c>
      <c r="C91" s="10"/>
      <c r="D91" s="10"/>
      <c r="E91" s="10"/>
      <c r="F91" s="15">
        <f t="shared" si="2"/>
        <v>2084757</v>
      </c>
    </row>
    <row r="92" spans="1:6" ht="20.100000000000001" customHeight="1" x14ac:dyDescent="0.3">
      <c r="A92" s="9" t="s">
        <v>91</v>
      </c>
      <c r="B92" s="22">
        <v>1474482</v>
      </c>
      <c r="C92" s="10">
        <v>82424</v>
      </c>
      <c r="D92" s="10"/>
      <c r="E92" s="14">
        <v>40898</v>
      </c>
      <c r="F92" s="15">
        <f t="shared" si="2"/>
        <v>1597804</v>
      </c>
    </row>
    <row r="93" spans="1:6" ht="20.100000000000001" customHeight="1" x14ac:dyDescent="0.3">
      <c r="A93" s="9" t="s">
        <v>92</v>
      </c>
      <c r="B93" s="22">
        <v>552262</v>
      </c>
      <c r="C93" s="10"/>
      <c r="D93" s="10"/>
      <c r="E93" s="10"/>
      <c r="F93" s="15">
        <f t="shared" si="2"/>
        <v>552262</v>
      </c>
    </row>
    <row r="94" spans="1:6" ht="20.100000000000001" customHeight="1" x14ac:dyDescent="0.3">
      <c r="A94" s="9" t="s">
        <v>93</v>
      </c>
      <c r="B94" s="22">
        <v>64620</v>
      </c>
      <c r="C94" s="10"/>
      <c r="D94" s="10"/>
      <c r="E94" s="14">
        <v>31941.599999999999</v>
      </c>
      <c r="F94" s="15">
        <f t="shared" si="2"/>
        <v>96561.600000000006</v>
      </c>
    </row>
    <row r="95" spans="1:6" ht="20.100000000000001" customHeight="1" x14ac:dyDescent="0.3">
      <c r="A95" s="9" t="s">
        <v>94</v>
      </c>
      <c r="B95" s="10"/>
      <c r="C95" s="10"/>
      <c r="D95" s="10"/>
      <c r="E95" s="10"/>
      <c r="F95" s="15">
        <f t="shared" si="2"/>
        <v>0</v>
      </c>
    </row>
    <row r="96" spans="1:6" ht="20.100000000000001" customHeight="1" x14ac:dyDescent="0.3">
      <c r="A96" s="9" t="s">
        <v>95</v>
      </c>
      <c r="B96" s="22">
        <v>113300</v>
      </c>
      <c r="C96" s="10"/>
      <c r="D96" s="10"/>
      <c r="E96" s="14">
        <v>48000</v>
      </c>
      <c r="F96" s="15">
        <f t="shared" si="2"/>
        <v>161300</v>
      </c>
    </row>
    <row r="97" spans="1:6" ht="20.100000000000001" customHeight="1" x14ac:dyDescent="0.3">
      <c r="A97" s="9" t="s">
        <v>96</v>
      </c>
      <c r="B97" s="22">
        <f>169558</f>
        <v>169558</v>
      </c>
      <c r="C97" s="10">
        <v>68168</v>
      </c>
      <c r="D97" s="10"/>
      <c r="E97" s="10"/>
      <c r="F97" s="15">
        <f t="shared" si="2"/>
        <v>237726</v>
      </c>
    </row>
    <row r="98" spans="1:6" ht="20.100000000000001" customHeight="1" x14ac:dyDescent="0.3">
      <c r="A98" s="9" t="s">
        <v>97</v>
      </c>
      <c r="B98" s="22">
        <v>102660</v>
      </c>
      <c r="C98" s="10"/>
      <c r="D98" s="10"/>
      <c r="E98" s="10"/>
      <c r="F98" s="15">
        <f t="shared" si="2"/>
        <v>102660</v>
      </c>
    </row>
    <row r="99" spans="1:6" ht="20.100000000000001" customHeight="1" x14ac:dyDescent="0.3">
      <c r="A99" s="9" t="s">
        <v>98</v>
      </c>
      <c r="B99" s="22">
        <v>24816</v>
      </c>
      <c r="C99" s="10"/>
      <c r="D99" s="10"/>
      <c r="E99" s="10"/>
      <c r="F99" s="15">
        <f t="shared" si="2"/>
        <v>24816</v>
      </c>
    </row>
    <row r="100" spans="1:6" ht="20.100000000000001" customHeight="1" x14ac:dyDescent="0.3">
      <c r="A100" s="25" t="s">
        <v>99</v>
      </c>
      <c r="B100" s="22">
        <v>717875</v>
      </c>
      <c r="C100" s="10"/>
      <c r="D100" s="10"/>
      <c r="E100" s="10"/>
      <c r="F100" s="15">
        <f t="shared" si="2"/>
        <v>717875</v>
      </c>
    </row>
    <row r="101" spans="1:6" ht="20.100000000000001" customHeight="1" x14ac:dyDescent="0.3">
      <c r="A101" s="9" t="s">
        <v>100</v>
      </c>
      <c r="B101" s="10"/>
      <c r="C101" s="10"/>
      <c r="D101" s="10"/>
      <c r="E101" s="10"/>
      <c r="F101" s="15">
        <f t="shared" si="2"/>
        <v>0</v>
      </c>
    </row>
    <row r="102" spans="1:6" ht="20.100000000000001" customHeight="1" x14ac:dyDescent="0.3">
      <c r="A102" s="9" t="s">
        <v>101</v>
      </c>
      <c r="B102" s="22">
        <v>1134641</v>
      </c>
      <c r="C102" s="10">
        <v>5710</v>
      </c>
      <c r="D102" s="10">
        <v>4337</v>
      </c>
      <c r="E102" s="14">
        <v>13851</v>
      </c>
      <c r="F102" s="15">
        <f t="shared" si="2"/>
        <v>1158539</v>
      </c>
    </row>
    <row r="103" spans="1:6" ht="20.100000000000001" customHeight="1" x14ac:dyDescent="0.3">
      <c r="A103" s="9" t="s">
        <v>102</v>
      </c>
      <c r="B103" s="10">
        <v>507380</v>
      </c>
      <c r="C103" s="10"/>
      <c r="D103" s="10"/>
      <c r="E103" s="10"/>
      <c r="F103" s="15">
        <f t="shared" si="2"/>
        <v>507380</v>
      </c>
    </row>
    <row r="104" spans="1:6" ht="20.100000000000001" customHeight="1" x14ac:dyDescent="0.3">
      <c r="A104" s="9" t="s">
        <v>103</v>
      </c>
      <c r="B104" s="10">
        <v>2490777</v>
      </c>
      <c r="C104" s="10">
        <v>1747587</v>
      </c>
      <c r="D104" s="10"/>
      <c r="E104" s="10"/>
      <c r="F104" s="15">
        <f t="shared" si="2"/>
        <v>4238364</v>
      </c>
    </row>
    <row r="105" spans="1:6" ht="20.100000000000001" customHeight="1" x14ac:dyDescent="0.3">
      <c r="A105" s="9" t="s">
        <v>104</v>
      </c>
      <c r="B105" s="10">
        <v>3315900.88</v>
      </c>
      <c r="C105" s="10">
        <v>1643110</v>
      </c>
      <c r="D105" s="10"/>
      <c r="E105" s="10"/>
      <c r="F105" s="15">
        <f t="shared" si="2"/>
        <v>4959010.88</v>
      </c>
    </row>
    <row r="106" spans="1:6" ht="20.100000000000001" customHeight="1" x14ac:dyDescent="0.3">
      <c r="A106" s="9" t="s">
        <v>105</v>
      </c>
      <c r="B106" s="10">
        <v>0</v>
      </c>
      <c r="C106" s="10"/>
      <c r="D106" s="10"/>
      <c r="E106" s="10"/>
      <c r="F106" s="15">
        <f t="shared" si="2"/>
        <v>0</v>
      </c>
    </row>
    <row r="107" spans="1:6" ht="20.100000000000001" customHeight="1" x14ac:dyDescent="0.3">
      <c r="A107" s="9" t="s">
        <v>106</v>
      </c>
      <c r="B107" s="22">
        <v>1285</v>
      </c>
      <c r="C107" s="10"/>
      <c r="D107" s="10"/>
      <c r="E107" s="10"/>
      <c r="F107" s="15">
        <f t="shared" si="2"/>
        <v>1285</v>
      </c>
    </row>
    <row r="108" spans="1:6" ht="20.100000000000001" customHeight="1" x14ac:dyDescent="0.3">
      <c r="A108" s="9" t="s">
        <v>107</v>
      </c>
      <c r="B108" s="22">
        <v>732988</v>
      </c>
      <c r="C108" s="10"/>
      <c r="D108" s="10"/>
      <c r="E108" s="14">
        <v>22381</v>
      </c>
      <c r="F108" s="15">
        <f t="shared" si="2"/>
        <v>755369</v>
      </c>
    </row>
    <row r="109" spans="1:6" ht="20.100000000000001" customHeight="1" x14ac:dyDescent="0.3">
      <c r="A109" s="9" t="s">
        <v>108</v>
      </c>
      <c r="B109" s="22">
        <v>4800</v>
      </c>
      <c r="C109" s="10"/>
      <c r="D109" s="10"/>
      <c r="E109" s="10"/>
      <c r="F109" s="15">
        <f t="shared" si="2"/>
        <v>4800</v>
      </c>
    </row>
    <row r="110" spans="1:6" ht="20.100000000000001" customHeight="1" x14ac:dyDescent="0.3">
      <c r="A110" s="9" t="s">
        <v>109</v>
      </c>
      <c r="B110" s="22">
        <v>36401</v>
      </c>
      <c r="C110" s="10">
        <v>22000</v>
      </c>
      <c r="D110" s="10"/>
      <c r="E110" s="10"/>
      <c r="F110" s="15">
        <f t="shared" si="2"/>
        <v>58401</v>
      </c>
    </row>
    <row r="111" spans="1:6" ht="20.100000000000001" customHeight="1" x14ac:dyDescent="0.3">
      <c r="A111" s="9" t="s">
        <v>110</v>
      </c>
      <c r="B111" s="10">
        <v>4238056</v>
      </c>
      <c r="C111" s="10">
        <v>107043.96</v>
      </c>
      <c r="D111" s="10">
        <v>0</v>
      </c>
      <c r="E111" s="14">
        <v>245927</v>
      </c>
      <c r="F111" s="15">
        <f t="shared" si="2"/>
        <v>4591026.96</v>
      </c>
    </row>
    <row r="112" spans="1:6" ht="20.100000000000001" customHeight="1" x14ac:dyDescent="0.3">
      <c r="A112" s="9" t="s">
        <v>111</v>
      </c>
      <c r="B112" s="10"/>
      <c r="C112" s="10"/>
      <c r="D112" s="10"/>
      <c r="E112" s="14">
        <v>483500</v>
      </c>
      <c r="F112" s="15">
        <f t="shared" si="2"/>
        <v>483500</v>
      </c>
    </row>
    <row r="113" spans="1:6" ht="20.100000000000001" customHeight="1" x14ac:dyDescent="0.3">
      <c r="A113" s="9" t="s">
        <v>112</v>
      </c>
      <c r="B113" s="10">
        <v>0</v>
      </c>
      <c r="C113" s="10"/>
      <c r="D113" s="10"/>
      <c r="E113" s="10"/>
      <c r="F113" s="15">
        <f t="shared" si="2"/>
        <v>0</v>
      </c>
    </row>
    <row r="114" spans="1:6" ht="20.100000000000001" customHeight="1" x14ac:dyDescent="0.3">
      <c r="A114" s="9" t="s">
        <v>113</v>
      </c>
      <c r="B114" s="10">
        <v>12214</v>
      </c>
      <c r="C114" s="10"/>
      <c r="D114" s="10"/>
      <c r="E114" s="10"/>
      <c r="F114" s="15">
        <f t="shared" si="2"/>
        <v>12214</v>
      </c>
    </row>
    <row r="115" spans="1:6" ht="20.100000000000001" customHeight="1" x14ac:dyDescent="0.3">
      <c r="A115" s="9" t="s">
        <v>114</v>
      </c>
      <c r="B115" s="10">
        <v>23888</v>
      </c>
      <c r="C115" s="10"/>
      <c r="D115" s="10"/>
      <c r="E115" s="10"/>
      <c r="F115" s="15">
        <f t="shared" si="2"/>
        <v>23888</v>
      </c>
    </row>
    <row r="116" spans="1:6" ht="20.100000000000001" customHeight="1" x14ac:dyDescent="0.3">
      <c r="A116" s="25" t="s">
        <v>115</v>
      </c>
      <c r="B116" s="10">
        <v>1209453</v>
      </c>
      <c r="C116" s="10"/>
      <c r="D116" s="10"/>
      <c r="E116" s="10"/>
      <c r="F116" s="15">
        <f t="shared" si="2"/>
        <v>1209453</v>
      </c>
    </row>
    <row r="117" spans="1:6" ht="20.100000000000001" customHeight="1" x14ac:dyDescent="0.3">
      <c r="A117" s="25" t="s">
        <v>116</v>
      </c>
      <c r="B117" s="10">
        <v>885000</v>
      </c>
      <c r="C117" s="10"/>
      <c r="D117" s="10"/>
      <c r="E117" s="10"/>
      <c r="F117" s="15">
        <f t="shared" si="2"/>
        <v>885000</v>
      </c>
    </row>
    <row r="118" spans="1:6" ht="20.100000000000001" customHeight="1" x14ac:dyDescent="0.3">
      <c r="A118" s="9" t="s">
        <v>117</v>
      </c>
      <c r="B118" s="10">
        <v>59064</v>
      </c>
      <c r="C118" s="10"/>
      <c r="D118" s="10"/>
      <c r="E118" s="10"/>
      <c r="F118" s="15">
        <f t="shared" si="2"/>
        <v>59064</v>
      </c>
    </row>
    <row r="119" spans="1:6" ht="20.100000000000001" customHeight="1" x14ac:dyDescent="0.3">
      <c r="A119" s="9" t="s">
        <v>118</v>
      </c>
      <c r="B119" s="10"/>
      <c r="C119" s="10"/>
      <c r="D119" s="10"/>
      <c r="E119" s="14"/>
      <c r="F119" s="15">
        <f t="shared" si="2"/>
        <v>0</v>
      </c>
    </row>
    <row r="120" spans="1:6" ht="20.100000000000001" customHeight="1" x14ac:dyDescent="0.3">
      <c r="A120" s="9" t="s">
        <v>119</v>
      </c>
      <c r="B120" s="10"/>
      <c r="C120" s="10"/>
      <c r="D120" s="10"/>
      <c r="E120" s="10"/>
      <c r="F120" s="15">
        <f t="shared" si="2"/>
        <v>0</v>
      </c>
    </row>
    <row r="121" spans="1:6" ht="20.100000000000001" customHeight="1" x14ac:dyDescent="0.3">
      <c r="A121" s="9" t="s">
        <v>120</v>
      </c>
      <c r="B121" s="10"/>
      <c r="C121" s="10"/>
      <c r="D121" s="10"/>
      <c r="E121" s="10"/>
      <c r="F121" s="15">
        <f t="shared" si="2"/>
        <v>0</v>
      </c>
    </row>
    <row r="122" spans="1:6" ht="20.100000000000001" customHeight="1" x14ac:dyDescent="0.3">
      <c r="A122" s="9" t="s">
        <v>121</v>
      </c>
      <c r="B122" s="10"/>
      <c r="C122" s="10"/>
      <c r="D122" s="10"/>
      <c r="E122" s="10"/>
      <c r="F122" s="15">
        <f t="shared" si="2"/>
        <v>0</v>
      </c>
    </row>
    <row r="123" spans="1:6" ht="20.100000000000001" customHeight="1" x14ac:dyDescent="0.3">
      <c r="A123" s="9" t="s">
        <v>122</v>
      </c>
      <c r="B123" s="10"/>
      <c r="C123" s="10"/>
      <c r="D123" s="10"/>
      <c r="E123" s="10"/>
      <c r="F123" s="15">
        <f t="shared" si="2"/>
        <v>0</v>
      </c>
    </row>
    <row r="124" spans="1:6" ht="20.100000000000001" customHeight="1" x14ac:dyDescent="0.3">
      <c r="A124" s="9" t="s">
        <v>123</v>
      </c>
      <c r="B124" s="10"/>
      <c r="C124" s="10"/>
      <c r="D124" s="10"/>
      <c r="E124" s="10"/>
      <c r="F124" s="15">
        <f t="shared" si="2"/>
        <v>0</v>
      </c>
    </row>
    <row r="125" spans="1:6" ht="20.100000000000001" customHeight="1" x14ac:dyDescent="0.3">
      <c r="A125" s="9" t="s">
        <v>124</v>
      </c>
      <c r="B125" s="10"/>
      <c r="C125" s="10"/>
      <c r="D125" s="10"/>
      <c r="E125" s="10"/>
      <c r="F125" s="15">
        <f t="shared" si="2"/>
        <v>0</v>
      </c>
    </row>
    <row r="126" spans="1:6" ht="20.100000000000001" customHeight="1" x14ac:dyDescent="0.3">
      <c r="A126" s="28" t="s">
        <v>85</v>
      </c>
      <c r="B126" s="10"/>
      <c r="C126" s="10"/>
      <c r="D126" s="10"/>
      <c r="E126" s="10"/>
      <c r="F126" s="15">
        <f t="shared" si="2"/>
        <v>0</v>
      </c>
    </row>
    <row r="127" spans="1:6" ht="20.100000000000001" customHeight="1" x14ac:dyDescent="0.3">
      <c r="A127" s="28" t="s">
        <v>125</v>
      </c>
      <c r="B127" s="10"/>
      <c r="C127" s="10">
        <v>870805</v>
      </c>
      <c r="D127" s="10"/>
      <c r="E127" s="14">
        <v>310635</v>
      </c>
      <c r="F127" s="15">
        <f t="shared" si="2"/>
        <v>1181440</v>
      </c>
    </row>
    <row r="128" spans="1:6" ht="20.100000000000001" customHeight="1" x14ac:dyDescent="0.3">
      <c r="A128" s="28" t="s">
        <v>126</v>
      </c>
      <c r="B128" s="10">
        <v>236000</v>
      </c>
      <c r="C128" s="10"/>
      <c r="D128" s="10"/>
      <c r="E128" s="10"/>
      <c r="F128" s="15">
        <f t="shared" si="2"/>
        <v>236000</v>
      </c>
    </row>
    <row r="129" spans="1:6" ht="20.100000000000001" customHeight="1" x14ac:dyDescent="0.3">
      <c r="A129" s="28" t="s">
        <v>127</v>
      </c>
      <c r="B129" s="10">
        <v>1918574</v>
      </c>
      <c r="C129" s="10"/>
      <c r="D129" s="10"/>
      <c r="E129" s="10"/>
      <c r="F129" s="15">
        <f t="shared" si="2"/>
        <v>1918574</v>
      </c>
    </row>
    <row r="130" spans="1:6" ht="20.100000000000001" customHeight="1" x14ac:dyDescent="0.3">
      <c r="A130" s="28" t="s">
        <v>128</v>
      </c>
      <c r="B130" s="11"/>
      <c r="C130" s="10"/>
      <c r="D130" s="10"/>
      <c r="E130" s="10"/>
      <c r="F130" s="15">
        <f t="shared" si="2"/>
        <v>0</v>
      </c>
    </row>
    <row r="131" spans="1:6" ht="20.100000000000001" customHeight="1" x14ac:dyDescent="0.3">
      <c r="A131" s="28" t="s">
        <v>129</v>
      </c>
      <c r="B131" s="10"/>
      <c r="C131" s="10"/>
      <c r="D131" s="10"/>
      <c r="E131" s="10"/>
      <c r="F131" s="15">
        <f t="shared" si="2"/>
        <v>0</v>
      </c>
    </row>
    <row r="132" spans="1:6" ht="20.100000000000001" customHeight="1" x14ac:dyDescent="0.3">
      <c r="A132" s="9" t="s">
        <v>130</v>
      </c>
      <c r="B132" s="22">
        <v>20400000</v>
      </c>
      <c r="C132" s="10"/>
      <c r="D132" s="10"/>
      <c r="E132" s="10"/>
      <c r="F132" s="15">
        <f t="shared" si="2"/>
        <v>20400000</v>
      </c>
    </row>
    <row r="133" spans="1:6" ht="20.100000000000001" customHeight="1" x14ac:dyDescent="0.3">
      <c r="A133" s="9" t="s">
        <v>131</v>
      </c>
      <c r="B133" s="22">
        <v>36855</v>
      </c>
      <c r="C133" s="10"/>
      <c r="D133" s="10"/>
      <c r="E133" s="10"/>
      <c r="F133" s="15">
        <f t="shared" si="2"/>
        <v>36855</v>
      </c>
    </row>
    <row r="134" spans="1:6" ht="20.100000000000001" customHeight="1" x14ac:dyDescent="0.3">
      <c r="A134" s="9" t="s">
        <v>132</v>
      </c>
      <c r="B134" s="10"/>
      <c r="C134" s="10"/>
      <c r="D134" s="10"/>
      <c r="E134" s="10"/>
      <c r="F134" s="15">
        <f t="shared" si="2"/>
        <v>0</v>
      </c>
    </row>
    <row r="135" spans="1:6" ht="20.100000000000001" customHeight="1" x14ac:dyDescent="0.3">
      <c r="A135" s="9" t="s">
        <v>133</v>
      </c>
      <c r="B135" s="10">
        <v>124700</v>
      </c>
      <c r="C135" s="10"/>
      <c r="D135" s="10">
        <v>1200</v>
      </c>
      <c r="E135" s="10"/>
      <c r="F135" s="15">
        <f t="shared" si="2"/>
        <v>125900</v>
      </c>
    </row>
    <row r="136" spans="1:6" ht="20.100000000000001" customHeight="1" x14ac:dyDescent="0.3">
      <c r="A136" s="9" t="s">
        <v>134</v>
      </c>
      <c r="B136" s="10"/>
      <c r="C136" s="10"/>
      <c r="D136" s="10">
        <v>0</v>
      </c>
      <c r="E136" s="10"/>
      <c r="F136" s="15">
        <f t="shared" si="2"/>
        <v>0</v>
      </c>
    </row>
    <row r="137" spans="1:6" ht="20.100000000000001" customHeight="1" x14ac:dyDescent="0.3">
      <c r="A137" s="9" t="s">
        <v>135</v>
      </c>
      <c r="B137" s="22">
        <v>454477</v>
      </c>
      <c r="C137" s="10">
        <v>252992.00000000003</v>
      </c>
      <c r="D137" s="10">
        <v>12980</v>
      </c>
      <c r="E137" s="14">
        <v>72098</v>
      </c>
      <c r="F137" s="15">
        <f t="shared" si="2"/>
        <v>792547</v>
      </c>
    </row>
    <row r="138" spans="1:6" ht="20.100000000000001" customHeight="1" x14ac:dyDescent="0.3">
      <c r="A138" s="9" t="s">
        <v>136</v>
      </c>
      <c r="B138" s="10">
        <v>19000</v>
      </c>
      <c r="C138" s="10"/>
      <c r="D138" s="10">
        <v>0</v>
      </c>
      <c r="E138" s="10"/>
      <c r="F138" s="15">
        <f t="shared" si="2"/>
        <v>19000</v>
      </c>
    </row>
    <row r="139" spans="1:6" ht="20.100000000000001" customHeight="1" x14ac:dyDescent="0.3">
      <c r="A139" s="9" t="s">
        <v>137</v>
      </c>
      <c r="B139" s="22">
        <v>3598677</v>
      </c>
      <c r="C139" s="10">
        <v>144958</v>
      </c>
      <c r="D139" s="10"/>
      <c r="E139" s="10"/>
      <c r="F139" s="15">
        <f t="shared" si="2"/>
        <v>3743635</v>
      </c>
    </row>
    <row r="140" spans="1:6" ht="20.100000000000001" customHeight="1" x14ac:dyDescent="0.3">
      <c r="A140" s="29" t="s">
        <v>138</v>
      </c>
      <c r="B140" s="10">
        <v>-1.22</v>
      </c>
      <c r="C140" s="10"/>
      <c r="D140" s="10"/>
      <c r="E140" s="10"/>
      <c r="F140" s="15">
        <f t="shared" si="2"/>
        <v>-1.22</v>
      </c>
    </row>
    <row r="141" spans="1:6" ht="20.100000000000001" customHeight="1" x14ac:dyDescent="0.3">
      <c r="A141" s="9" t="s">
        <v>139</v>
      </c>
      <c r="B141" s="10"/>
      <c r="C141" s="10">
        <v>0</v>
      </c>
      <c r="D141" s="10">
        <v>0</v>
      </c>
      <c r="E141" s="10"/>
      <c r="F141" s="15">
        <f t="shared" si="2"/>
        <v>0</v>
      </c>
    </row>
    <row r="142" spans="1:6" ht="20.100000000000001" customHeight="1" x14ac:dyDescent="0.3">
      <c r="A142" s="9" t="s">
        <v>140</v>
      </c>
      <c r="B142" s="10"/>
      <c r="C142" s="10"/>
      <c r="D142" s="10"/>
      <c r="E142" s="10"/>
      <c r="F142" s="15">
        <f t="shared" si="2"/>
        <v>0</v>
      </c>
    </row>
    <row r="143" spans="1:6" ht="20.100000000000001" customHeight="1" x14ac:dyDescent="0.3">
      <c r="A143" s="9" t="s">
        <v>141</v>
      </c>
      <c r="B143" s="22">
        <v>45420.18</v>
      </c>
      <c r="C143" s="10">
        <v>6145.5</v>
      </c>
      <c r="D143" s="10">
        <v>2992.22</v>
      </c>
      <c r="E143" s="14">
        <v>10220</v>
      </c>
      <c r="F143" s="15">
        <f t="shared" si="2"/>
        <v>64777.9</v>
      </c>
    </row>
    <row r="144" spans="1:6" ht="20.100000000000001" customHeight="1" x14ac:dyDescent="0.3">
      <c r="A144" s="28" t="s">
        <v>142</v>
      </c>
      <c r="B144" s="10"/>
      <c r="C144" s="10"/>
      <c r="D144" s="10"/>
      <c r="E144" s="10"/>
      <c r="F144" s="15">
        <f t="shared" si="2"/>
        <v>0</v>
      </c>
    </row>
    <row r="145" spans="1:6" ht="20.100000000000001" customHeight="1" x14ac:dyDescent="0.3">
      <c r="A145" s="28" t="s">
        <v>143</v>
      </c>
      <c r="B145" s="10"/>
      <c r="C145" s="10"/>
      <c r="D145" s="10"/>
      <c r="E145" s="10"/>
      <c r="F145" s="15">
        <f t="shared" si="2"/>
        <v>0</v>
      </c>
    </row>
    <row r="146" spans="1:6" ht="20.100000000000001" customHeight="1" x14ac:dyDescent="0.3">
      <c r="A146" s="9" t="s">
        <v>144</v>
      </c>
      <c r="B146" s="22">
        <v>1144768</v>
      </c>
      <c r="C146" s="10"/>
      <c r="D146" s="10"/>
      <c r="E146" s="10"/>
      <c r="F146" s="15">
        <f t="shared" ref="F146:F209" si="3">SUM(B146:E146)</f>
        <v>1144768</v>
      </c>
    </row>
    <row r="147" spans="1:6" ht="20.100000000000001" customHeight="1" x14ac:dyDescent="0.3">
      <c r="A147" s="9" t="s">
        <v>145</v>
      </c>
      <c r="B147" s="22">
        <v>659546</v>
      </c>
      <c r="C147" s="10"/>
      <c r="D147" s="10"/>
      <c r="E147" s="10"/>
      <c r="F147" s="15">
        <f t="shared" si="3"/>
        <v>659546</v>
      </c>
    </row>
    <row r="148" spans="1:6" ht="20.100000000000001" customHeight="1" x14ac:dyDescent="0.3">
      <c r="A148" s="25" t="s">
        <v>146</v>
      </c>
      <c r="B148" s="22">
        <v>76042</v>
      </c>
      <c r="C148" s="10"/>
      <c r="D148" s="10"/>
      <c r="E148" s="10"/>
      <c r="F148" s="15">
        <f t="shared" si="3"/>
        <v>76042</v>
      </c>
    </row>
    <row r="149" spans="1:6" ht="20.100000000000001" customHeight="1" x14ac:dyDescent="0.3">
      <c r="A149" s="25" t="s">
        <v>123</v>
      </c>
      <c r="B149" s="22">
        <v>55640</v>
      </c>
      <c r="C149" s="10"/>
      <c r="D149" s="10"/>
      <c r="E149" s="10"/>
      <c r="F149" s="15">
        <f t="shared" si="3"/>
        <v>55640</v>
      </c>
    </row>
    <row r="150" spans="1:6" ht="20.100000000000001" customHeight="1" x14ac:dyDescent="0.3">
      <c r="A150" s="25" t="s">
        <v>147</v>
      </c>
      <c r="B150" s="22">
        <v>4292</v>
      </c>
      <c r="C150" s="10"/>
      <c r="D150" s="10"/>
      <c r="E150" s="10"/>
      <c r="F150" s="15">
        <f t="shared" si="3"/>
        <v>4292</v>
      </c>
    </row>
    <row r="151" spans="1:6" ht="20.100000000000001" customHeight="1" x14ac:dyDescent="0.3">
      <c r="A151" s="9" t="s">
        <v>148</v>
      </c>
      <c r="B151" s="10"/>
      <c r="C151" s="10"/>
      <c r="D151" s="10"/>
      <c r="E151" s="10"/>
      <c r="F151" s="15">
        <f t="shared" si="3"/>
        <v>0</v>
      </c>
    </row>
    <row r="152" spans="1:6" ht="20.100000000000001" customHeight="1" x14ac:dyDescent="0.3">
      <c r="A152" s="9" t="s">
        <v>149</v>
      </c>
      <c r="B152" s="10"/>
      <c r="C152" s="10"/>
      <c r="D152" s="10"/>
      <c r="E152" s="10"/>
      <c r="F152" s="15">
        <f t="shared" si="3"/>
        <v>0</v>
      </c>
    </row>
    <row r="153" spans="1:6" ht="20.100000000000001" customHeight="1" x14ac:dyDescent="0.3">
      <c r="A153" s="9" t="s">
        <v>150</v>
      </c>
      <c r="B153" s="10"/>
      <c r="C153" s="10"/>
      <c r="D153" s="10"/>
      <c r="E153" s="10">
        <v>8166</v>
      </c>
      <c r="F153" s="15">
        <f t="shared" si="3"/>
        <v>8166</v>
      </c>
    </row>
    <row r="154" spans="1:6" ht="20.100000000000001" customHeight="1" x14ac:dyDescent="0.3">
      <c r="A154" s="9" t="s">
        <v>151</v>
      </c>
      <c r="B154" s="10"/>
      <c r="C154" s="10"/>
      <c r="D154" s="10"/>
      <c r="E154" s="10"/>
      <c r="F154" s="15">
        <f t="shared" si="3"/>
        <v>0</v>
      </c>
    </row>
    <row r="155" spans="1:6" ht="20.100000000000001" customHeight="1" x14ac:dyDescent="0.3">
      <c r="A155" s="9" t="s">
        <v>152</v>
      </c>
      <c r="B155" s="10"/>
      <c r="C155" s="10"/>
      <c r="D155" s="10"/>
      <c r="E155" s="10"/>
      <c r="F155" s="15">
        <f t="shared" si="3"/>
        <v>0</v>
      </c>
    </row>
    <row r="156" spans="1:6" ht="20.100000000000001" customHeight="1" x14ac:dyDescent="0.3">
      <c r="A156" s="9" t="s">
        <v>153</v>
      </c>
      <c r="B156" s="10"/>
      <c r="C156" s="10"/>
      <c r="D156" s="10"/>
      <c r="E156" s="10"/>
      <c r="F156" s="15">
        <f t="shared" si="3"/>
        <v>0</v>
      </c>
    </row>
    <row r="157" spans="1:6" ht="18" customHeight="1" x14ac:dyDescent="0.3">
      <c r="A157" s="9" t="s">
        <v>59</v>
      </c>
      <c r="B157" s="10"/>
      <c r="C157" s="10"/>
      <c r="D157" s="10"/>
      <c r="E157" s="10"/>
      <c r="F157" s="15">
        <f t="shared" si="3"/>
        <v>0</v>
      </c>
    </row>
    <row r="158" spans="1:6" s="8" customFormat="1" ht="23.25" customHeight="1" x14ac:dyDescent="0.3">
      <c r="A158" s="9" t="s">
        <v>154</v>
      </c>
      <c r="B158" s="10"/>
      <c r="C158" s="10"/>
      <c r="D158" s="10"/>
      <c r="E158" s="10"/>
      <c r="F158" s="15">
        <f t="shared" si="3"/>
        <v>0</v>
      </c>
    </row>
    <row r="159" spans="1:6" s="8" customFormat="1" ht="23.25" customHeight="1" x14ac:dyDescent="0.3">
      <c r="A159" s="9" t="s">
        <v>155</v>
      </c>
      <c r="B159" s="22">
        <v>233280</v>
      </c>
      <c r="C159" s="10"/>
      <c r="D159" s="10"/>
      <c r="E159" s="10"/>
      <c r="F159" s="15">
        <f t="shared" si="3"/>
        <v>233280</v>
      </c>
    </row>
    <row r="160" spans="1:6" s="8" customFormat="1" ht="23.25" customHeight="1" x14ac:dyDescent="0.3">
      <c r="A160" s="25" t="s">
        <v>156</v>
      </c>
      <c r="B160" s="22">
        <v>4000</v>
      </c>
      <c r="C160" s="10"/>
      <c r="D160" s="10"/>
      <c r="E160" s="10"/>
      <c r="F160" s="15">
        <f t="shared" si="3"/>
        <v>4000</v>
      </c>
    </row>
    <row r="161" spans="1:6" s="8" customFormat="1" ht="23.25" customHeight="1" x14ac:dyDescent="0.3">
      <c r="A161" s="25" t="s">
        <v>157</v>
      </c>
      <c r="B161" s="22">
        <v>123900</v>
      </c>
      <c r="C161" s="10"/>
      <c r="D161" s="10"/>
      <c r="E161" s="10"/>
      <c r="F161" s="15">
        <f t="shared" si="3"/>
        <v>123900</v>
      </c>
    </row>
    <row r="162" spans="1:6" ht="20.100000000000001" customHeight="1" x14ac:dyDescent="0.3">
      <c r="A162" s="9" t="s">
        <v>158</v>
      </c>
      <c r="B162" s="10"/>
      <c r="C162" s="10"/>
      <c r="D162" s="10"/>
      <c r="E162" s="10"/>
      <c r="F162" s="15">
        <f t="shared" si="3"/>
        <v>0</v>
      </c>
    </row>
    <row r="163" spans="1:6" ht="20.100000000000001" customHeight="1" x14ac:dyDescent="0.3">
      <c r="A163" s="9" t="s">
        <v>159</v>
      </c>
      <c r="B163" s="10"/>
      <c r="C163" s="10"/>
      <c r="D163" s="10"/>
      <c r="E163" s="10"/>
      <c r="F163" s="15">
        <f t="shared" si="3"/>
        <v>0</v>
      </c>
    </row>
    <row r="164" spans="1:6" ht="20.100000000000001" customHeight="1" x14ac:dyDescent="0.3">
      <c r="A164" s="9" t="s">
        <v>160</v>
      </c>
      <c r="B164" s="10"/>
      <c r="C164" s="10"/>
      <c r="D164" s="10"/>
      <c r="E164" s="10"/>
      <c r="F164" s="15">
        <f t="shared" si="3"/>
        <v>0</v>
      </c>
    </row>
    <row r="165" spans="1:6" ht="20.100000000000001" customHeight="1" x14ac:dyDescent="0.3">
      <c r="A165" s="9" t="s">
        <v>161</v>
      </c>
      <c r="B165" s="10"/>
      <c r="C165" s="10"/>
      <c r="D165" s="10"/>
      <c r="E165" s="10"/>
      <c r="F165" s="15">
        <f t="shared" si="3"/>
        <v>0</v>
      </c>
    </row>
    <row r="166" spans="1:6" ht="20.100000000000001" customHeight="1" x14ac:dyDescent="0.3">
      <c r="A166" s="9" t="s">
        <v>162</v>
      </c>
      <c r="B166" s="10"/>
      <c r="C166" s="10"/>
      <c r="D166" s="10"/>
      <c r="E166" s="10"/>
      <c r="F166" s="15">
        <f t="shared" si="3"/>
        <v>0</v>
      </c>
    </row>
    <row r="167" spans="1:6" ht="20.100000000000001" customHeight="1" x14ac:dyDescent="0.3">
      <c r="A167" s="9" t="s">
        <v>163</v>
      </c>
      <c r="B167" s="10"/>
      <c r="C167" s="10"/>
      <c r="D167" s="10"/>
      <c r="E167" s="10"/>
      <c r="F167" s="15">
        <f t="shared" si="3"/>
        <v>0</v>
      </c>
    </row>
    <row r="168" spans="1:6" ht="20.100000000000001" customHeight="1" x14ac:dyDescent="0.3">
      <c r="A168" s="9" t="s">
        <v>164</v>
      </c>
      <c r="B168" s="10"/>
      <c r="C168" s="10"/>
      <c r="D168" s="10"/>
      <c r="E168" s="10"/>
      <c r="F168" s="15">
        <f t="shared" si="3"/>
        <v>0</v>
      </c>
    </row>
    <row r="169" spans="1:6" ht="20.100000000000001" customHeight="1" x14ac:dyDescent="0.3">
      <c r="A169" s="30" t="s">
        <v>165</v>
      </c>
      <c r="B169" s="10"/>
      <c r="C169" s="10"/>
      <c r="D169" s="10"/>
      <c r="E169" s="14">
        <v>1440</v>
      </c>
      <c r="F169" s="15">
        <f t="shared" si="3"/>
        <v>1440</v>
      </c>
    </row>
    <row r="170" spans="1:6" ht="20.100000000000001" customHeight="1" x14ac:dyDescent="0.3">
      <c r="A170" s="30" t="s">
        <v>166</v>
      </c>
      <c r="B170" s="10"/>
      <c r="C170" s="10"/>
      <c r="D170" s="10"/>
      <c r="E170" s="14">
        <v>1600</v>
      </c>
      <c r="F170" s="15">
        <f t="shared" si="3"/>
        <v>1600</v>
      </c>
    </row>
    <row r="171" spans="1:6" ht="20.100000000000001" customHeight="1" x14ac:dyDescent="0.3">
      <c r="A171" s="9" t="s">
        <v>167</v>
      </c>
      <c r="B171" s="10"/>
      <c r="C171" s="10"/>
      <c r="D171" s="10"/>
      <c r="E171" s="10"/>
      <c r="F171" s="15">
        <f t="shared" si="3"/>
        <v>0</v>
      </c>
    </row>
    <row r="172" spans="1:6" ht="20.100000000000001" customHeight="1" x14ac:dyDescent="0.3">
      <c r="A172" s="9" t="s">
        <v>168</v>
      </c>
      <c r="B172" s="10"/>
      <c r="C172" s="10"/>
      <c r="D172" s="10"/>
      <c r="E172" s="10"/>
      <c r="F172" s="15">
        <f t="shared" si="3"/>
        <v>0</v>
      </c>
    </row>
    <row r="173" spans="1:6" ht="20.100000000000001" customHeight="1" x14ac:dyDescent="0.3">
      <c r="A173" s="9" t="s">
        <v>169</v>
      </c>
      <c r="B173" s="22">
        <v>122477</v>
      </c>
      <c r="C173" s="10"/>
      <c r="D173" s="10"/>
      <c r="E173" s="10"/>
      <c r="F173" s="15">
        <f t="shared" si="3"/>
        <v>122477</v>
      </c>
    </row>
    <row r="174" spans="1:6" ht="20.100000000000001" customHeight="1" x14ac:dyDescent="0.3">
      <c r="A174" s="9" t="s">
        <v>170</v>
      </c>
      <c r="B174" s="10"/>
      <c r="C174" s="10">
        <f>450+3600</f>
        <v>4050</v>
      </c>
      <c r="D174" s="10"/>
      <c r="E174" s="10"/>
      <c r="F174" s="15">
        <f t="shared" si="3"/>
        <v>4050</v>
      </c>
    </row>
    <row r="175" spans="1:6" ht="20.100000000000001" customHeight="1" x14ac:dyDescent="0.3">
      <c r="A175" s="9" t="s">
        <v>171</v>
      </c>
      <c r="B175" s="10"/>
      <c r="C175" s="10">
        <v>0</v>
      </c>
      <c r="D175" s="10">
        <v>0</v>
      </c>
      <c r="E175" s="10"/>
      <c r="F175" s="15">
        <f t="shared" si="3"/>
        <v>0</v>
      </c>
    </row>
    <row r="176" spans="1:6" ht="20.100000000000001" customHeight="1" x14ac:dyDescent="0.3">
      <c r="A176" s="9" t="s">
        <v>172</v>
      </c>
      <c r="B176" s="10"/>
      <c r="C176" s="10"/>
      <c r="D176" s="10"/>
      <c r="E176" s="10"/>
      <c r="F176" s="15">
        <f t="shared" si="3"/>
        <v>0</v>
      </c>
    </row>
    <row r="177" spans="1:6" ht="20.100000000000001" customHeight="1" x14ac:dyDescent="0.3">
      <c r="A177" s="9" t="s">
        <v>173</v>
      </c>
      <c r="B177" s="10"/>
      <c r="C177" s="10"/>
      <c r="D177" s="10"/>
      <c r="E177" s="10"/>
      <c r="F177" s="15">
        <f t="shared" si="3"/>
        <v>0</v>
      </c>
    </row>
    <row r="178" spans="1:6" ht="20.100000000000001" customHeight="1" x14ac:dyDescent="0.3">
      <c r="A178" s="9" t="s">
        <v>174</v>
      </c>
      <c r="B178" s="10"/>
      <c r="C178" s="10">
        <v>0</v>
      </c>
      <c r="D178" s="10">
        <v>0</v>
      </c>
      <c r="E178" s="10"/>
      <c r="F178" s="15">
        <f t="shared" si="3"/>
        <v>0</v>
      </c>
    </row>
    <row r="179" spans="1:6" ht="20.100000000000001" customHeight="1" x14ac:dyDescent="0.3">
      <c r="A179" s="19"/>
      <c r="B179" s="20"/>
      <c r="C179" s="20"/>
      <c r="D179" s="20"/>
      <c r="E179" s="20"/>
      <c r="F179" s="15">
        <f t="shared" si="3"/>
        <v>0</v>
      </c>
    </row>
    <row r="180" spans="1:6" ht="20.100000000000001" customHeight="1" x14ac:dyDescent="0.3">
      <c r="A180" s="5" t="s">
        <v>175</v>
      </c>
      <c r="B180" s="6"/>
      <c r="C180" s="6"/>
      <c r="D180" s="6"/>
      <c r="E180" s="6"/>
      <c r="F180" s="15">
        <f t="shared" si="3"/>
        <v>0</v>
      </c>
    </row>
    <row r="181" spans="1:6" ht="20.100000000000001" customHeight="1" x14ac:dyDescent="0.3">
      <c r="A181" s="28" t="s">
        <v>176</v>
      </c>
      <c r="B181" s="11">
        <v>4920724</v>
      </c>
      <c r="C181" s="10">
        <v>0</v>
      </c>
      <c r="D181" s="10">
        <v>0</v>
      </c>
      <c r="E181" s="10">
        <v>0</v>
      </c>
      <c r="F181" s="15">
        <f t="shared" si="3"/>
        <v>4920724</v>
      </c>
    </row>
    <row r="182" spans="1:6" ht="20.100000000000001" customHeight="1" x14ac:dyDescent="0.3">
      <c r="A182" s="28" t="s">
        <v>177</v>
      </c>
      <c r="B182" s="11">
        <v>842913.6</v>
      </c>
      <c r="C182" s="10">
        <v>0</v>
      </c>
      <c r="D182" s="10">
        <v>0</v>
      </c>
      <c r="E182" s="10">
        <v>0</v>
      </c>
      <c r="F182" s="15">
        <f t="shared" si="3"/>
        <v>842913.6</v>
      </c>
    </row>
    <row r="183" spans="1:6" ht="20.100000000000001" customHeight="1" x14ac:dyDescent="0.3">
      <c r="A183" s="28" t="s">
        <v>178</v>
      </c>
      <c r="B183" s="11">
        <v>105500</v>
      </c>
      <c r="C183" s="10">
        <v>0</v>
      </c>
      <c r="D183" s="10">
        <v>0</v>
      </c>
      <c r="E183" s="10">
        <v>0</v>
      </c>
      <c r="F183" s="15">
        <f t="shared" si="3"/>
        <v>105500</v>
      </c>
    </row>
    <row r="184" spans="1:6" ht="20.100000000000001" customHeight="1" x14ac:dyDescent="0.3">
      <c r="A184" s="28" t="s">
        <v>179</v>
      </c>
      <c r="B184" s="11">
        <v>35638</v>
      </c>
      <c r="C184" s="10">
        <v>0</v>
      </c>
      <c r="D184" s="10">
        <v>0</v>
      </c>
      <c r="E184" s="10">
        <v>0</v>
      </c>
      <c r="F184" s="15">
        <f t="shared" si="3"/>
        <v>35638</v>
      </c>
    </row>
    <row r="185" spans="1:6" ht="20.100000000000001" customHeight="1" x14ac:dyDescent="0.3">
      <c r="A185" s="28" t="s">
        <v>180</v>
      </c>
      <c r="B185" s="11">
        <v>252860</v>
      </c>
      <c r="C185" s="10">
        <v>0</v>
      </c>
      <c r="D185" s="10">
        <v>0</v>
      </c>
      <c r="E185" s="10">
        <v>0</v>
      </c>
      <c r="F185" s="15">
        <f t="shared" si="3"/>
        <v>252860</v>
      </c>
    </row>
    <row r="186" spans="1:6" ht="20.100000000000001" customHeight="1" x14ac:dyDescent="0.3">
      <c r="A186" s="28" t="s">
        <v>181</v>
      </c>
      <c r="B186" s="11">
        <v>3967786</v>
      </c>
      <c r="C186" s="10">
        <v>0</v>
      </c>
      <c r="D186" s="10">
        <v>0</v>
      </c>
      <c r="E186" s="10">
        <v>0</v>
      </c>
      <c r="F186" s="15">
        <f t="shared" si="3"/>
        <v>3967786</v>
      </c>
    </row>
    <row r="187" spans="1:6" ht="20.100000000000001" customHeight="1" x14ac:dyDescent="0.3">
      <c r="A187" s="28" t="s">
        <v>182</v>
      </c>
      <c r="B187" s="11">
        <v>8935816</v>
      </c>
      <c r="C187" s="10">
        <v>0</v>
      </c>
      <c r="D187" s="10">
        <v>0</v>
      </c>
      <c r="E187" s="10">
        <v>0</v>
      </c>
      <c r="F187" s="15">
        <f t="shared" si="3"/>
        <v>8935816</v>
      </c>
    </row>
    <row r="188" spans="1:6" ht="20.100000000000001" customHeight="1" x14ac:dyDescent="0.3">
      <c r="A188" s="28" t="s">
        <v>183</v>
      </c>
      <c r="B188" s="11">
        <v>265523</v>
      </c>
      <c r="C188" s="10">
        <v>0</v>
      </c>
      <c r="D188" s="10">
        <v>0</v>
      </c>
      <c r="E188" s="10">
        <v>0</v>
      </c>
      <c r="F188" s="15">
        <f t="shared" si="3"/>
        <v>265523</v>
      </c>
    </row>
    <row r="189" spans="1:6" ht="20.100000000000001" customHeight="1" x14ac:dyDescent="0.3">
      <c r="A189" s="28" t="s">
        <v>184</v>
      </c>
      <c r="B189" s="11">
        <v>5018637.5999999996</v>
      </c>
      <c r="C189" s="10">
        <v>0</v>
      </c>
      <c r="D189" s="10">
        <v>0</v>
      </c>
      <c r="E189" s="10">
        <v>0</v>
      </c>
      <c r="F189" s="15">
        <f t="shared" si="3"/>
        <v>5018637.5999999996</v>
      </c>
    </row>
    <row r="190" spans="1:6" ht="20.100000000000001" customHeight="1" x14ac:dyDescent="0.3">
      <c r="A190" s="28" t="s">
        <v>185</v>
      </c>
      <c r="B190" s="11">
        <v>5528297</v>
      </c>
      <c r="C190" s="10">
        <v>0</v>
      </c>
      <c r="D190" s="10">
        <v>0</v>
      </c>
      <c r="E190" s="10">
        <v>0</v>
      </c>
      <c r="F190" s="15">
        <f t="shared" si="3"/>
        <v>5528297</v>
      </c>
    </row>
    <row r="191" spans="1:6" ht="20.100000000000001" customHeight="1" x14ac:dyDescent="0.3">
      <c r="A191" s="28" t="s">
        <v>186</v>
      </c>
      <c r="B191" s="11">
        <v>2636048.2000000002</v>
      </c>
      <c r="C191" s="10">
        <v>0</v>
      </c>
      <c r="D191" s="10">
        <v>0</v>
      </c>
      <c r="E191" s="10">
        <v>0</v>
      </c>
      <c r="F191" s="15">
        <f t="shared" si="3"/>
        <v>2636048.2000000002</v>
      </c>
    </row>
    <row r="192" spans="1:6" ht="20.100000000000001" customHeight="1" x14ac:dyDescent="0.3">
      <c r="A192" s="28" t="s">
        <v>187</v>
      </c>
      <c r="B192" s="11">
        <v>2770291</v>
      </c>
      <c r="C192" s="10">
        <v>0</v>
      </c>
      <c r="D192" s="10">
        <v>0</v>
      </c>
      <c r="E192" s="10">
        <v>0</v>
      </c>
      <c r="F192" s="15">
        <f t="shared" si="3"/>
        <v>2770291</v>
      </c>
    </row>
    <row r="193" spans="1:7" ht="20.100000000000001" customHeight="1" x14ac:dyDescent="0.3">
      <c r="A193" s="28" t="s">
        <v>188</v>
      </c>
      <c r="B193" s="11">
        <v>2141196</v>
      </c>
      <c r="C193" s="10">
        <v>0</v>
      </c>
      <c r="D193" s="10">
        <v>0</v>
      </c>
      <c r="E193" s="10">
        <v>0</v>
      </c>
      <c r="F193" s="15">
        <f t="shared" si="3"/>
        <v>2141196</v>
      </c>
    </row>
    <row r="194" spans="1:7" ht="20.100000000000001" customHeight="1" x14ac:dyDescent="0.3">
      <c r="A194" s="28" t="s">
        <v>189</v>
      </c>
      <c r="B194" s="11">
        <v>1142787</v>
      </c>
      <c r="C194" s="10">
        <v>0</v>
      </c>
      <c r="D194" s="10">
        <v>0</v>
      </c>
      <c r="E194" s="10">
        <v>0</v>
      </c>
      <c r="F194" s="15">
        <f t="shared" si="3"/>
        <v>1142787</v>
      </c>
    </row>
    <row r="195" spans="1:7" ht="20.100000000000001" customHeight="1" x14ac:dyDescent="0.3">
      <c r="A195" s="28" t="s">
        <v>190</v>
      </c>
      <c r="B195" s="11">
        <v>1007014.8</v>
      </c>
      <c r="C195" s="10">
        <v>0</v>
      </c>
      <c r="D195" s="10">
        <v>0</v>
      </c>
      <c r="E195" s="10">
        <v>0</v>
      </c>
      <c r="F195" s="15">
        <f t="shared" si="3"/>
        <v>1007014.8</v>
      </c>
    </row>
    <row r="196" spans="1:7" ht="20.100000000000001" customHeight="1" x14ac:dyDescent="0.3">
      <c r="A196" s="28" t="s">
        <v>191</v>
      </c>
      <c r="B196" s="11">
        <v>509057</v>
      </c>
      <c r="C196" s="10">
        <v>0</v>
      </c>
      <c r="D196" s="10">
        <v>0</v>
      </c>
      <c r="E196" s="10">
        <v>0</v>
      </c>
      <c r="F196" s="15">
        <f t="shared" si="3"/>
        <v>509057</v>
      </c>
    </row>
    <row r="197" spans="1:7" x14ac:dyDescent="0.3">
      <c r="A197" s="28" t="s">
        <v>192</v>
      </c>
      <c r="B197" s="11">
        <v>346463</v>
      </c>
      <c r="C197" s="10">
        <v>0</v>
      </c>
      <c r="D197" s="10">
        <v>0</v>
      </c>
      <c r="E197" s="10">
        <v>0</v>
      </c>
      <c r="F197" s="15">
        <f t="shared" si="3"/>
        <v>346463</v>
      </c>
    </row>
    <row r="198" spans="1:7" s="32" customFormat="1" ht="28.5" customHeight="1" x14ac:dyDescent="0.3">
      <c r="A198" s="28" t="s">
        <v>193</v>
      </c>
      <c r="B198" s="11">
        <v>1226189.8</v>
      </c>
      <c r="C198" s="10">
        <v>0</v>
      </c>
      <c r="D198" s="10">
        <v>0</v>
      </c>
      <c r="E198" s="10">
        <v>0</v>
      </c>
      <c r="F198" s="15">
        <f t="shared" si="3"/>
        <v>1226189.8</v>
      </c>
      <c r="G198" s="31"/>
    </row>
    <row r="199" spans="1:7" x14ac:dyDescent="0.3">
      <c r="A199" s="28" t="s">
        <v>194</v>
      </c>
      <c r="B199" s="11">
        <v>1568491.6</v>
      </c>
      <c r="C199" s="10">
        <v>0</v>
      </c>
      <c r="D199" s="10">
        <v>0</v>
      </c>
      <c r="E199" s="10">
        <v>0</v>
      </c>
      <c r="F199" s="15">
        <f t="shared" si="3"/>
        <v>1568491.6</v>
      </c>
    </row>
    <row r="200" spans="1:7" x14ac:dyDescent="0.3">
      <c r="A200" s="28" t="s">
        <v>195</v>
      </c>
      <c r="B200" s="11">
        <v>5673168</v>
      </c>
      <c r="C200" s="10">
        <v>0</v>
      </c>
      <c r="D200" s="10">
        <v>0</v>
      </c>
      <c r="E200" s="10">
        <v>0</v>
      </c>
      <c r="F200" s="15">
        <f t="shared" si="3"/>
        <v>5673168</v>
      </c>
    </row>
    <row r="201" spans="1:7" x14ac:dyDescent="0.3">
      <c r="A201" s="28" t="s">
        <v>196</v>
      </c>
      <c r="B201" s="11">
        <v>3507094.6</v>
      </c>
      <c r="C201" s="10"/>
      <c r="D201" s="10"/>
      <c r="E201" s="10"/>
      <c r="F201" s="15">
        <f t="shared" si="3"/>
        <v>3507094.6</v>
      </c>
    </row>
    <row r="202" spans="1:7" x14ac:dyDescent="0.3">
      <c r="A202" s="28" t="s">
        <v>197</v>
      </c>
      <c r="B202" s="11">
        <v>2384497.7999999998</v>
      </c>
      <c r="C202" s="10"/>
      <c r="D202" s="10"/>
      <c r="E202" s="10"/>
      <c r="F202" s="15">
        <f t="shared" si="3"/>
        <v>2384497.7999999998</v>
      </c>
    </row>
    <row r="203" spans="1:7" x14ac:dyDescent="0.3">
      <c r="A203" s="28" t="s">
        <v>198</v>
      </c>
      <c r="B203" s="11">
        <v>388327</v>
      </c>
      <c r="C203" s="10"/>
      <c r="D203" s="10"/>
      <c r="E203" s="10"/>
      <c r="F203" s="15">
        <f t="shared" si="3"/>
        <v>388327</v>
      </c>
    </row>
    <row r="204" spans="1:7" x14ac:dyDescent="0.3">
      <c r="A204" s="28" t="s">
        <v>199</v>
      </c>
      <c r="B204" s="11">
        <v>2037504.4</v>
      </c>
      <c r="C204" s="10"/>
      <c r="D204" s="10"/>
      <c r="E204" s="10"/>
      <c r="F204" s="15">
        <f t="shared" si="3"/>
        <v>2037504.4</v>
      </c>
    </row>
    <row r="205" spans="1:7" x14ac:dyDescent="0.3">
      <c r="A205" s="28" t="s">
        <v>200</v>
      </c>
      <c r="B205" s="11">
        <v>221881</v>
      </c>
      <c r="C205" s="10"/>
      <c r="D205" s="10"/>
      <c r="E205" s="10"/>
      <c r="F205" s="15">
        <f t="shared" si="3"/>
        <v>221881</v>
      </c>
    </row>
    <row r="206" spans="1:7" x14ac:dyDescent="0.3">
      <c r="A206" s="28" t="s">
        <v>201</v>
      </c>
      <c r="B206" s="11">
        <v>622979.6</v>
      </c>
      <c r="C206" s="10"/>
      <c r="D206" s="10"/>
      <c r="E206" s="10"/>
      <c r="F206" s="15">
        <f t="shared" si="3"/>
        <v>622979.6</v>
      </c>
    </row>
    <row r="207" spans="1:7" x14ac:dyDescent="0.3">
      <c r="A207" s="28" t="s">
        <v>202</v>
      </c>
      <c r="B207" s="11">
        <v>918473.4</v>
      </c>
      <c r="C207" s="10"/>
      <c r="D207" s="10"/>
      <c r="E207" s="10"/>
      <c r="F207" s="15">
        <f t="shared" si="3"/>
        <v>918473.4</v>
      </c>
    </row>
    <row r="208" spans="1:7" x14ac:dyDescent="0.3">
      <c r="A208" s="28" t="s">
        <v>203</v>
      </c>
      <c r="B208" s="11">
        <v>177293</v>
      </c>
      <c r="C208" s="10"/>
      <c r="D208" s="10"/>
      <c r="E208" s="10"/>
      <c r="F208" s="15">
        <f t="shared" si="3"/>
        <v>177293</v>
      </c>
    </row>
    <row r="209" spans="1:7" x14ac:dyDescent="0.3">
      <c r="A209" s="28" t="s">
        <v>204</v>
      </c>
      <c r="B209" s="11">
        <v>173368.8</v>
      </c>
      <c r="C209" s="10"/>
      <c r="D209" s="10"/>
      <c r="E209" s="10"/>
      <c r="F209" s="15">
        <f t="shared" si="3"/>
        <v>173368.8</v>
      </c>
    </row>
    <row r="210" spans="1:7" x14ac:dyDescent="0.3">
      <c r="A210" s="28" t="s">
        <v>205</v>
      </c>
      <c r="B210" s="11">
        <v>260679.4</v>
      </c>
      <c r="C210" s="10"/>
      <c r="D210" s="10"/>
      <c r="E210" s="10"/>
      <c r="F210" s="15">
        <f t="shared" ref="F210:F219" si="4">SUM(B210:E210)</f>
        <v>260679.4</v>
      </c>
    </row>
    <row r="211" spans="1:7" x14ac:dyDescent="0.3">
      <c r="A211" s="28" t="s">
        <v>206</v>
      </c>
      <c r="B211" s="11">
        <v>2277313.7999999998</v>
      </c>
      <c r="C211" s="10"/>
      <c r="D211" s="10"/>
      <c r="E211" s="10"/>
      <c r="F211" s="15">
        <f t="shared" si="4"/>
        <v>2277313.7999999998</v>
      </c>
    </row>
    <row r="212" spans="1:7" x14ac:dyDescent="0.3">
      <c r="A212" s="28" t="s">
        <v>207</v>
      </c>
      <c r="B212" s="11">
        <v>464876.4</v>
      </c>
      <c r="C212" s="10"/>
      <c r="D212" s="10"/>
      <c r="E212" s="10"/>
      <c r="F212" s="15">
        <f t="shared" si="4"/>
        <v>464876.4</v>
      </c>
    </row>
    <row r="213" spans="1:7" x14ac:dyDescent="0.3">
      <c r="A213" s="28" t="s">
        <v>208</v>
      </c>
      <c r="B213" s="11">
        <v>1819569.5</v>
      </c>
      <c r="C213" s="10"/>
      <c r="D213" s="10"/>
      <c r="E213" s="10"/>
      <c r="F213" s="15">
        <f t="shared" si="4"/>
        <v>1819569.5</v>
      </c>
    </row>
    <row r="214" spans="1:7" x14ac:dyDescent="0.3">
      <c r="A214" s="28" t="s">
        <v>209</v>
      </c>
      <c r="B214" s="11">
        <v>1300418</v>
      </c>
      <c r="C214" s="10"/>
      <c r="D214" s="10"/>
      <c r="E214" s="10"/>
      <c r="F214" s="15">
        <f t="shared" si="4"/>
        <v>1300418</v>
      </c>
    </row>
    <row r="215" spans="1:7" x14ac:dyDescent="0.3">
      <c r="A215" s="28" t="s">
        <v>210</v>
      </c>
      <c r="B215" s="11">
        <v>191677.2</v>
      </c>
      <c r="C215" s="10"/>
      <c r="D215" s="10"/>
      <c r="E215" s="10"/>
      <c r="F215" s="15">
        <f t="shared" si="4"/>
        <v>191677.2</v>
      </c>
    </row>
    <row r="216" spans="1:7" x14ac:dyDescent="0.3">
      <c r="A216" s="28" t="s">
        <v>211</v>
      </c>
      <c r="B216" s="11">
        <v>126192.8</v>
      </c>
      <c r="C216" s="10"/>
      <c r="D216" s="10"/>
      <c r="E216" s="10"/>
      <c r="F216" s="15">
        <f t="shared" si="4"/>
        <v>126192.8</v>
      </c>
    </row>
    <row r="217" spans="1:7" x14ac:dyDescent="0.3">
      <c r="A217" s="28" t="s">
        <v>212</v>
      </c>
      <c r="B217" s="11">
        <v>186395.2</v>
      </c>
      <c r="C217" s="10"/>
      <c r="D217" s="10"/>
      <c r="E217" s="10"/>
      <c r="F217" s="15">
        <f t="shared" si="4"/>
        <v>186395.2</v>
      </c>
    </row>
    <row r="218" spans="1:7" x14ac:dyDescent="0.3">
      <c r="A218" s="25" t="s">
        <v>213</v>
      </c>
      <c r="B218" s="11">
        <v>807805.4</v>
      </c>
      <c r="C218" s="10"/>
      <c r="D218" s="10"/>
      <c r="E218" s="10"/>
      <c r="F218" s="15">
        <f t="shared" si="4"/>
        <v>807805.4</v>
      </c>
    </row>
    <row r="219" spans="1:7" x14ac:dyDescent="0.3">
      <c r="A219" s="28"/>
      <c r="B219" s="25"/>
      <c r="C219" s="10"/>
      <c r="D219" s="10"/>
      <c r="E219" s="10"/>
      <c r="F219" s="15">
        <f t="shared" si="4"/>
        <v>0</v>
      </c>
    </row>
    <row r="220" spans="1:7" x14ac:dyDescent="0.3">
      <c r="A220" s="33"/>
      <c r="B220" s="34"/>
      <c r="C220" s="20"/>
      <c r="D220" s="20"/>
      <c r="E220" s="20"/>
      <c r="F220" s="21"/>
      <c r="G220" s="35" t="e">
        <f>SUM(B221:E221)-#REF!</f>
        <v>#REF!</v>
      </c>
    </row>
    <row r="221" spans="1:7" ht="17.25" thickBot="1" x14ac:dyDescent="0.35">
      <c r="A221" s="36" t="s">
        <v>214</v>
      </c>
      <c r="B221" s="37">
        <f t="shared" ref="B221:D221" si="5">SUM(B8:B220)</f>
        <v>380051001.74000001</v>
      </c>
      <c r="C221" s="37">
        <f t="shared" si="5"/>
        <v>80307436.459999993</v>
      </c>
      <c r="D221" s="37">
        <f t="shared" si="5"/>
        <v>9462796.2200000007</v>
      </c>
      <c r="E221" s="37">
        <f>SUM(E8:E220)</f>
        <v>10486290.6</v>
      </c>
      <c r="F221" s="38">
        <f>SUM(F8:F220)</f>
        <v>480307525.01999998</v>
      </c>
      <c r="G221" s="47">
        <f>+F221-SUM(F8:F15)</f>
        <v>166494344.01999998</v>
      </c>
    </row>
    <row r="222" spans="1:7" ht="18" thickTop="1" thickBot="1" x14ac:dyDescent="0.35">
      <c r="A222" s="39"/>
      <c r="B222" s="40"/>
      <c r="C222" s="40"/>
      <c r="D222" s="40"/>
      <c r="E222" s="40"/>
      <c r="F222" s="41"/>
    </row>
    <row r="223" spans="1:7" x14ac:dyDescent="0.3">
      <c r="B223" s="4"/>
      <c r="C223" s="4"/>
      <c r="D223" s="4"/>
      <c r="E223" s="4"/>
      <c r="F223" s="43"/>
    </row>
    <row r="224" spans="1:7" x14ac:dyDescent="0.3">
      <c r="B224" s="35">
        <f>+B221-SUM(B8:B15)</f>
        <v>151135036.74000001</v>
      </c>
      <c r="C224" s="35">
        <f>+C221-SUM(C8:C15)</f>
        <v>10458572.459999993</v>
      </c>
      <c r="D224" s="35">
        <f>+D221-SUM(D8:D15)</f>
        <v>170374.22000000067</v>
      </c>
      <c r="E224" s="35">
        <f>+E221-SUM(E8:E15)</f>
        <v>4730360.5999999996</v>
      </c>
      <c r="F224" s="48">
        <f t="shared" ref="F224:F230" si="6">SUM(B224:E224)</f>
        <v>166494344.01999998</v>
      </c>
    </row>
    <row r="225" spans="1:14" x14ac:dyDescent="0.3">
      <c r="B225" s="35">
        <f>+B224/10^5</f>
        <v>1511.3503674000001</v>
      </c>
      <c r="C225" s="35">
        <f>+C224/10^5</f>
        <v>104.58572459999993</v>
      </c>
      <c r="D225" s="35">
        <f t="shared" ref="D225:E225" si="7">+D224/10^5</f>
        <v>1.7037422000000066</v>
      </c>
      <c r="E225" s="35">
        <f t="shared" si="7"/>
        <v>47.303605999999995</v>
      </c>
      <c r="F225" s="48">
        <f t="shared" si="6"/>
        <v>1664.9434401999999</v>
      </c>
    </row>
    <row r="226" spans="1:14" x14ac:dyDescent="0.3">
      <c r="A226" s="4" t="s">
        <v>215</v>
      </c>
      <c r="B226" s="44">
        <v>2533600</v>
      </c>
      <c r="C226" s="35">
        <v>280680</v>
      </c>
      <c r="D226" s="35">
        <v>15540</v>
      </c>
      <c r="E226" s="35">
        <v>0</v>
      </c>
      <c r="F226" s="48">
        <f t="shared" si="6"/>
        <v>2829820</v>
      </c>
    </row>
    <row r="227" spans="1:14" x14ac:dyDescent="0.3">
      <c r="A227" s="4" t="s">
        <v>216</v>
      </c>
      <c r="B227" s="35">
        <v>440376</v>
      </c>
      <c r="C227" s="35">
        <v>73396</v>
      </c>
      <c r="D227" s="35">
        <v>12272</v>
      </c>
      <c r="E227" s="35">
        <v>33984</v>
      </c>
      <c r="F227" s="48">
        <f t="shared" si="6"/>
        <v>560028</v>
      </c>
    </row>
    <row r="228" spans="1:14" x14ac:dyDescent="0.3">
      <c r="A228" s="4" t="s">
        <v>217</v>
      </c>
      <c r="B228" s="35">
        <v>190534</v>
      </c>
      <c r="C228" s="35">
        <v>38150</v>
      </c>
      <c r="D228" s="35">
        <v>0</v>
      </c>
      <c r="E228" s="35"/>
      <c r="F228" s="48">
        <f t="shared" si="6"/>
        <v>228684</v>
      </c>
    </row>
    <row r="229" spans="1:14" x14ac:dyDescent="0.3">
      <c r="A229" s="4" t="s">
        <v>218</v>
      </c>
      <c r="B229" s="44">
        <v>10703399</v>
      </c>
      <c r="C229" s="35">
        <v>373663</v>
      </c>
      <c r="D229" s="35">
        <v>0</v>
      </c>
      <c r="E229" s="45">
        <v>196386</v>
      </c>
      <c r="F229" s="48">
        <f t="shared" si="6"/>
        <v>11273448</v>
      </c>
    </row>
    <row r="230" spans="1:14" x14ac:dyDescent="0.3">
      <c r="B230" s="35">
        <f>+B224+B226+B227+B229+B228</f>
        <v>165002945.74000001</v>
      </c>
      <c r="C230" s="35">
        <f t="shared" ref="C230:E230" si="8">+C224+C226+C227+C229+C228</f>
        <v>11224461.459999993</v>
      </c>
      <c r="D230" s="35">
        <f t="shared" si="8"/>
        <v>198186.22000000067</v>
      </c>
      <c r="E230" s="35">
        <f t="shared" si="8"/>
        <v>4960730.5999999996</v>
      </c>
      <c r="F230" s="48">
        <f t="shared" si="6"/>
        <v>181386324.01999998</v>
      </c>
      <c r="G230" s="4">
        <f>+F230/10^5</f>
        <v>1813.8632401999998</v>
      </c>
    </row>
    <row r="231" spans="1:14" x14ac:dyDescent="0.3">
      <c r="B231" s="4"/>
      <c r="C231" s="4"/>
      <c r="D231" s="4"/>
      <c r="E231" s="43"/>
      <c r="F231" s="43"/>
    </row>
    <row r="232" spans="1:14" x14ac:dyDescent="0.3">
      <c r="A232" s="4" t="s">
        <v>219</v>
      </c>
      <c r="B232" s="4"/>
      <c r="C232" s="4"/>
      <c r="D232" s="4"/>
      <c r="E232" s="4"/>
      <c r="F232" s="49"/>
      <c r="L232" s="4">
        <v>2779200</v>
      </c>
    </row>
    <row r="233" spans="1:14" x14ac:dyDescent="0.3">
      <c r="A233" s="4" t="s">
        <v>220</v>
      </c>
      <c r="B233" s="17">
        <f>208843+267574</f>
        <v>476417</v>
      </c>
      <c r="C233" s="17">
        <v>105470</v>
      </c>
      <c r="D233" s="17">
        <v>0</v>
      </c>
      <c r="E233" s="17">
        <v>0</v>
      </c>
      <c r="F233" s="48">
        <f t="shared" ref="F233:F234" si="9">SUM(B233:E233)</f>
        <v>581887</v>
      </c>
      <c r="L233" s="4">
        <f>59539462.39-7898395-4025654-2833280-3553875-490928-75000-371063</f>
        <v>40291267.390000001</v>
      </c>
    </row>
    <row r="234" spans="1:14" x14ac:dyDescent="0.3">
      <c r="A234" s="4" t="s">
        <v>221</v>
      </c>
      <c r="B234" s="17">
        <v>10098276</v>
      </c>
      <c r="C234" s="17">
        <v>370667</v>
      </c>
      <c r="D234" s="17">
        <v>0</v>
      </c>
      <c r="E234" s="17">
        <v>0</v>
      </c>
      <c r="F234" s="48">
        <f t="shared" si="9"/>
        <v>10468943</v>
      </c>
      <c r="K234" s="4" t="s">
        <v>222</v>
      </c>
      <c r="L234" s="4">
        <f>SUM(L232:L233)</f>
        <v>43070467.390000001</v>
      </c>
      <c r="M234" s="4">
        <f>+L234/10^5</f>
        <v>430.70467389999999</v>
      </c>
      <c r="N234" s="4">
        <v>430.19</v>
      </c>
    </row>
    <row r="235" spans="1:14" x14ac:dyDescent="0.3">
      <c r="B235" s="4"/>
      <c r="C235" s="4"/>
      <c r="D235" s="4"/>
      <c r="E235" s="4"/>
      <c r="F235" s="49">
        <f>SUM(F233:F234)</f>
        <v>11050830</v>
      </c>
      <c r="G235" s="4">
        <f>+F235/10^5</f>
        <v>110.50830000000001</v>
      </c>
      <c r="L235" s="4">
        <v>27142000</v>
      </c>
      <c r="M235" s="4">
        <f>+L235/10^5</f>
        <v>271.42</v>
      </c>
      <c r="N235" s="4">
        <f>+M234-N234</f>
        <v>0.51467389999999114</v>
      </c>
    </row>
    <row r="236" spans="1:14" x14ac:dyDescent="0.3">
      <c r="B236" s="4"/>
      <c r="C236" s="4"/>
      <c r="D236" s="4"/>
      <c r="E236" s="4"/>
      <c r="F236" s="49"/>
      <c r="N236" s="4">
        <f>+N235*10^5</f>
        <v>51467.389999999112</v>
      </c>
    </row>
    <row r="237" spans="1:14" x14ac:dyDescent="0.3">
      <c r="B237" s="4"/>
      <c r="C237" s="4"/>
      <c r="D237" s="4"/>
      <c r="E237" s="4"/>
      <c r="F237" s="49">
        <f>+F235+F229</f>
        <v>22324278</v>
      </c>
      <c r="G237" s="4">
        <f>+F237/10^5</f>
        <v>223.24278000000001</v>
      </c>
      <c r="K237" s="4" t="s">
        <v>223</v>
      </c>
      <c r="L237" s="4">
        <f>95481234.8+390</f>
        <v>95481624.799999997</v>
      </c>
      <c r="M237" s="4">
        <f>+L237/10^5</f>
        <v>954.81624799999997</v>
      </c>
    </row>
    <row r="238" spans="1:14" x14ac:dyDescent="0.3">
      <c r="B238" s="4"/>
      <c r="C238" s="4"/>
      <c r="D238" s="4"/>
      <c r="E238" s="4"/>
      <c r="F238" s="49">
        <f>+F235+F230</f>
        <v>192437154.01999998</v>
      </c>
      <c r="G238" s="4">
        <f>+F238/10^5</f>
        <v>1924.3715401999998</v>
      </c>
    </row>
    <row r="239" spans="1:14" x14ac:dyDescent="0.3">
      <c r="B239" s="4"/>
      <c r="C239" s="4"/>
      <c r="D239" s="4"/>
      <c r="E239" s="4"/>
      <c r="L239" s="4">
        <v>2779200</v>
      </c>
    </row>
    <row r="240" spans="1:14" x14ac:dyDescent="0.3">
      <c r="B240" s="4"/>
      <c r="C240" s="4"/>
      <c r="D240" s="4"/>
      <c r="E240" s="4"/>
      <c r="L240" s="4">
        <f>61890992.47+5204404+289750</f>
        <v>67385146.469999999</v>
      </c>
    </row>
    <row r="241" spans="2:13" x14ac:dyDescent="0.3">
      <c r="B241" s="4"/>
      <c r="C241" s="4"/>
      <c r="D241" s="4"/>
      <c r="E241" s="4"/>
      <c r="L241" s="4">
        <f>SUM(L239:L240)</f>
        <v>70164346.469999999</v>
      </c>
      <c r="M241" s="4">
        <f>+L241/10^5</f>
        <v>701.64346469999998</v>
      </c>
    </row>
    <row r="242" spans="2:13" x14ac:dyDescent="0.3">
      <c r="B242" s="4"/>
      <c r="C242" s="4"/>
      <c r="D242" s="4"/>
      <c r="E242" s="4"/>
      <c r="F242" s="4"/>
      <c r="L242" s="4">
        <v>701.61</v>
      </c>
      <c r="M242" s="4">
        <f>+L242-M241</f>
        <v>-3.3464699999967706E-2</v>
      </c>
    </row>
    <row r="243" spans="2:13" x14ac:dyDescent="0.3">
      <c r="B243" s="4"/>
      <c r="C243" s="4"/>
      <c r="D243" s="4"/>
      <c r="E243" s="4"/>
      <c r="F243" s="4"/>
      <c r="M243" s="4">
        <f>40.03+4.5+6.61+3.95</f>
        <v>55.09</v>
      </c>
    </row>
    <row r="244" spans="2:13" x14ac:dyDescent="0.3">
      <c r="B244" s="4"/>
      <c r="C244" s="4"/>
      <c r="D244" s="4"/>
      <c r="E244" s="4"/>
      <c r="F244" s="4"/>
    </row>
    <row r="245" spans="2:13" x14ac:dyDescent="0.3">
      <c r="B245" s="4"/>
      <c r="C245" s="4"/>
      <c r="D245" s="4"/>
      <c r="E245" s="4"/>
      <c r="F245" s="4"/>
    </row>
    <row r="246" spans="2:13" x14ac:dyDescent="0.3">
      <c r="B246" s="4"/>
      <c r="C246" s="4"/>
      <c r="D246" s="4"/>
      <c r="E246" s="4"/>
      <c r="F246" s="4"/>
    </row>
    <row r="247" spans="2:13" x14ac:dyDescent="0.3">
      <c r="B247" s="4"/>
      <c r="C247" s="4"/>
      <c r="D247" s="4"/>
      <c r="E247" s="4"/>
      <c r="F247" s="4" t="e">
        <f>+#REF!/10^5</f>
        <v>#REF!</v>
      </c>
    </row>
    <row r="248" spans="2:13" x14ac:dyDescent="0.3">
      <c r="B248" s="4"/>
      <c r="C248" s="4"/>
      <c r="D248" s="4"/>
      <c r="E248" s="4"/>
      <c r="F248" s="4">
        <v>1934.27</v>
      </c>
      <c r="G248" s="4">
        <v>1656.43</v>
      </c>
    </row>
    <row r="249" spans="2:13" x14ac:dyDescent="0.3">
      <c r="B249" s="4"/>
      <c r="C249" s="4"/>
      <c r="D249" s="4"/>
      <c r="E249" s="4"/>
      <c r="F249" s="4" t="e">
        <f>+F247-F248</f>
        <v>#REF!</v>
      </c>
      <c r="G249" s="4">
        <f>+F248-G248</f>
        <v>277.83999999999992</v>
      </c>
    </row>
    <row r="250" spans="2:13" x14ac:dyDescent="0.3">
      <c r="B250" s="4"/>
      <c r="C250" s="4"/>
      <c r="D250" s="4"/>
      <c r="E250" s="4"/>
      <c r="F250" s="4"/>
    </row>
    <row r="251" spans="2:13" x14ac:dyDescent="0.3">
      <c r="B251" s="4"/>
      <c r="C251" s="4"/>
      <c r="D251" s="4"/>
      <c r="E251" s="4"/>
      <c r="F251" s="4"/>
    </row>
    <row r="252" spans="2:13" x14ac:dyDescent="0.3">
      <c r="B252" s="4"/>
      <c r="C252" s="4"/>
      <c r="D252" s="4"/>
      <c r="E252" s="4"/>
      <c r="F252" s="4"/>
    </row>
    <row r="253" spans="2:13" x14ac:dyDescent="0.3">
      <c r="B253" s="4"/>
      <c r="C253" s="4"/>
      <c r="D253" s="4"/>
      <c r="E253" s="4"/>
      <c r="F253" s="4"/>
    </row>
    <row r="254" spans="2:13" x14ac:dyDescent="0.3">
      <c r="B254" s="4"/>
      <c r="C254" s="4"/>
      <c r="D254" s="4"/>
      <c r="E254" s="4"/>
      <c r="F254" s="4"/>
    </row>
    <row r="255" spans="2:13" x14ac:dyDescent="0.3">
      <c r="B255" s="4"/>
      <c r="C255" s="4"/>
      <c r="D255" s="4"/>
      <c r="E255" s="4"/>
      <c r="F255" s="4"/>
    </row>
    <row r="256" spans="2:13" x14ac:dyDescent="0.3">
      <c r="B256" s="4"/>
      <c r="C256" s="4"/>
      <c r="D256" s="4"/>
      <c r="E256" s="4"/>
      <c r="F256" s="4"/>
    </row>
  </sheetData>
  <autoFilter ref="A4:F221" xr:uid="{00000000-0001-0000-1D00-000000000000}"/>
  <mergeCells count="10">
    <mergeCell ref="A6:F6"/>
    <mergeCell ref="A7:F7"/>
    <mergeCell ref="A1:F1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39370078740157483" right="0.23622047244094491" top="0.59055118110236227" bottom="0.6692913385826772" header="0" footer="0"/>
  <pageSetup paperSize="9" scale="61" fitToHeight="6" orientation="landscape" r:id="rId1"/>
  <headerFooter alignWithMargins="0"/>
  <rowBreaks count="5" manualBreakCount="5">
    <brk id="38" max="9" man="1"/>
    <brk id="74" max="9" man="1"/>
    <brk id="110" max="9" man="1"/>
    <brk id="155" max="9" man="1"/>
    <brk id="19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SUMMERY_2425</vt:lpstr>
      <vt:lpstr>Calculation_APAR2324</vt:lpstr>
      <vt:lpstr>Calculation_APAR2324!Print_Area</vt:lpstr>
      <vt:lpstr>Calculation_APAR2324!Print_Titles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Vaishali Palande</dc:creator>
  <cp:lastModifiedBy>jyoti.bhoi</cp:lastModifiedBy>
  <dcterms:created xsi:type="dcterms:W3CDTF">2024-10-10T05:56:43Z</dcterms:created>
  <dcterms:modified xsi:type="dcterms:W3CDTF">2025-01-01T07:07:03Z</dcterms:modified>
</cp:coreProperties>
</file>